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/>
  <mc:AlternateContent xmlns:mc="http://schemas.openxmlformats.org/markup-compatibility/2006">
    <mc:Choice Requires="x15">
      <x15ac:absPath xmlns:x15ac="http://schemas.microsoft.com/office/spreadsheetml/2010/11/ac" url="V:\1600 - Cyklostezka PE - Rynárec\03-PROJEKT\PP\Rozpočet 2022\Lávka oprava\"/>
    </mc:Choice>
  </mc:AlternateContent>
  <xr:revisionPtr revIDLastSave="0" documentId="13_ncr:1_{09089A76-D1F4-4E91-84E3-62B6393C2205}" xr6:coauthVersionLast="47" xr6:coauthVersionMax="47" xr10:uidLastSave="{00000000-0000-0000-0000-000000000000}"/>
  <bookViews>
    <workbookView xWindow="2640" yWindow="2640" windowWidth="21600" windowHeight="11385" activeTab="1" xr2:uid="{00000000-000D-0000-FFFF-FFFF00000000}"/>
  </bookViews>
  <sheets>
    <sheet name="Rekapitulace" sheetId="1" r:id="rId1"/>
    <sheet name="SO 02" sheetId="2" r:id="rId2"/>
  </sheets>
  <calcPr calcId="18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12" i="2" l="1"/>
  <c r="O212" i="2" s="1"/>
  <c r="I208" i="2"/>
  <c r="O208" i="2" s="1"/>
  <c r="I204" i="2"/>
  <c r="O204" i="2" s="1"/>
  <c r="I200" i="2"/>
  <c r="O200" i="2" s="1"/>
  <c r="I196" i="2"/>
  <c r="O196" i="2" s="1"/>
  <c r="I192" i="2"/>
  <c r="O192" i="2" s="1"/>
  <c r="I188" i="2"/>
  <c r="O188" i="2" s="1"/>
  <c r="I183" i="2"/>
  <c r="O183" i="2" s="1"/>
  <c r="I179" i="2"/>
  <c r="O179" i="2" s="1"/>
  <c r="I175" i="2"/>
  <c r="O175" i="2" s="1"/>
  <c r="I171" i="2"/>
  <c r="O171" i="2" s="1"/>
  <c r="I167" i="2"/>
  <c r="O167" i="2" s="1"/>
  <c r="I163" i="2"/>
  <c r="O163" i="2" s="1"/>
  <c r="I158" i="2"/>
  <c r="O158" i="2" s="1"/>
  <c r="I154" i="2"/>
  <c r="O154" i="2" s="1"/>
  <c r="I150" i="2"/>
  <c r="O150" i="2" s="1"/>
  <c r="I146" i="2"/>
  <c r="O146" i="2" s="1"/>
  <c r="I142" i="2"/>
  <c r="O142" i="2" s="1"/>
  <c r="Q141" i="2"/>
  <c r="I141" i="2" s="1"/>
  <c r="I137" i="2"/>
  <c r="O137" i="2" s="1"/>
  <c r="I133" i="2"/>
  <c r="O133" i="2" s="1"/>
  <c r="I129" i="2"/>
  <c r="O129" i="2" s="1"/>
  <c r="R128" i="2" s="1"/>
  <c r="O128" i="2" s="1"/>
  <c r="I124" i="2"/>
  <c r="O124" i="2" s="1"/>
  <c r="I120" i="2"/>
  <c r="O120" i="2" s="1"/>
  <c r="I116" i="2"/>
  <c r="O116" i="2" s="1"/>
  <c r="I112" i="2"/>
  <c r="O112" i="2" s="1"/>
  <c r="I108" i="2"/>
  <c r="O108" i="2" s="1"/>
  <c r="I104" i="2"/>
  <c r="O104" i="2" s="1"/>
  <c r="I100" i="2"/>
  <c r="O100" i="2" s="1"/>
  <c r="I95" i="2"/>
  <c r="O95" i="2" s="1"/>
  <c r="I91" i="2"/>
  <c r="O91" i="2" s="1"/>
  <c r="I87" i="2"/>
  <c r="O87" i="2" s="1"/>
  <c r="I83" i="2"/>
  <c r="O83" i="2" s="1"/>
  <c r="I79" i="2"/>
  <c r="O79" i="2" s="1"/>
  <c r="I75" i="2"/>
  <c r="O75" i="2" s="1"/>
  <c r="I71" i="2"/>
  <c r="O71" i="2" s="1"/>
  <c r="I67" i="2"/>
  <c r="O67" i="2" s="1"/>
  <c r="I63" i="2"/>
  <c r="O63" i="2" s="1"/>
  <c r="I59" i="2"/>
  <c r="O59" i="2" s="1"/>
  <c r="R58" i="2" s="1"/>
  <c r="O58" i="2" s="1"/>
  <c r="I54" i="2"/>
  <c r="O54" i="2" s="1"/>
  <c r="I50" i="2"/>
  <c r="O50" i="2" s="1"/>
  <c r="I46" i="2"/>
  <c r="O46" i="2" s="1"/>
  <c r="I42" i="2"/>
  <c r="O42" i="2" s="1"/>
  <c r="I38" i="2"/>
  <c r="O38" i="2" s="1"/>
  <c r="I34" i="2"/>
  <c r="O34" i="2" s="1"/>
  <c r="I30" i="2"/>
  <c r="O30" i="2" s="1"/>
  <c r="I26" i="2"/>
  <c r="O26" i="2" s="1"/>
  <c r="I22" i="2"/>
  <c r="O22" i="2" s="1"/>
  <c r="I17" i="2"/>
  <c r="O17" i="2" s="1"/>
  <c r="I13" i="2"/>
  <c r="O13" i="2" s="1"/>
  <c r="I9" i="2"/>
  <c r="O9" i="2" s="1"/>
  <c r="R8" i="2" s="1"/>
  <c r="O8" i="2" s="1"/>
  <c r="R187" i="2" l="1"/>
  <c r="O187" i="2" s="1"/>
  <c r="R21" i="2"/>
  <c r="O21" i="2" s="1"/>
  <c r="R141" i="2"/>
  <c r="O141" i="2" s="1"/>
  <c r="R99" i="2"/>
  <c r="O99" i="2" s="1"/>
  <c r="R162" i="2"/>
  <c r="O162" i="2" s="1"/>
  <c r="Q8" i="2"/>
  <c r="I8" i="2" s="1"/>
  <c r="Q99" i="2"/>
  <c r="I99" i="2" s="1"/>
  <c r="Q21" i="2"/>
  <c r="I21" i="2" s="1"/>
  <c r="Q128" i="2"/>
  <c r="I128" i="2" s="1"/>
  <c r="Q58" i="2"/>
  <c r="I58" i="2" s="1"/>
  <c r="Q162" i="2"/>
  <c r="I162" i="2" s="1"/>
  <c r="Q187" i="2"/>
  <c r="I187" i="2" s="1"/>
  <c r="O2" i="2" l="1"/>
  <c r="D10" i="1" s="1"/>
  <c r="I3" i="2"/>
  <c r="C10" i="1" s="1"/>
  <c r="E10" i="1" l="1"/>
  <c r="C7" i="1" s="1"/>
  <c r="C6" i="1"/>
</calcChain>
</file>

<file path=xl/sharedStrings.xml><?xml version="1.0" encoding="utf-8"?>
<sst xmlns="http://schemas.openxmlformats.org/spreadsheetml/2006/main" count="726" uniqueCount="345">
  <si>
    <t>Firma: Firma</t>
  </si>
  <si>
    <t>Rekapitulace ceny</t>
  </si>
  <si>
    <t>Stavba: 20031 - Cyklostezka Pelhřimov, Polní Dvůr – silnice III/11244 na Pavlov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</si>
  <si>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</si>
  <si>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</si>
  <si>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</si>
  <si>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</si>
  <si>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</si>
  <si>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</si>
  <si>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</si>
  <si>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</si>
  <si>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</si>
  <si>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</si>
  <si>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</si>
  <si>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</si>
  <si>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20031</t>
  </si>
  <si>
    <t>Cyklostezka Pelhřimov, Polní Dvůr – silnice III/11244 na Pavlov</t>
  </si>
  <si>
    <t>O</t>
  </si>
  <si>
    <t>Rozpočet:</t>
  </si>
  <si>
    <t>0,00</t>
  </si>
  <si>
    <t>15,00</t>
  </si>
  <si>
    <t>21,00</t>
  </si>
  <si>
    <t>3</t>
  </si>
  <si>
    <t>2</t>
  </si>
  <si>
    <t>SO 02</t>
  </si>
  <si>
    <t>Lávka přes řeku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</si>
  <si>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</si>
  <si>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</si>
  <si>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</si>
  <si>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</si>
  <si>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</si>
  <si>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</si>
  <si>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</si>
  <si>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</si>
  <si>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</si>
  <si>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</si>
  <si>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</si>
  <si>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</si>
  <si>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</si>
  <si>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</si>
  <si>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</si>
  <si>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</si>
  <si>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</si>
  <si>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</si>
  <si>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</si>
  <si>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</si>
  <si>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</si>
  <si>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/>
  </si>
  <si>
    <t>POPLATKY ZA SKLÁDKU</t>
  </si>
  <si>
    <t>T</t>
  </si>
  <si>
    <t>PP</t>
  </si>
  <si>
    <t>nevhodná zemina a kamenivo z výkopů, vč. uložení na skládku</t>
  </si>
  <si>
    <t>VV</t>
  </si>
  <si>
    <t>hloubení jam (pol. 13183): 157,809*1,8=284,056 [A] 
zásyp zeminou vhodnou (pol. 17411): -30,535*1,8=-54,963 [B] 
Celkem: A+B=229,093 [C]</t>
  </si>
  <si>
    <t>TS</t>
  </si>
  <si>
    <t>zahrnuje veškeré poplatky provozovateli skládky související s uložením odpadu na skládce.</t>
  </si>
  <si>
    <t>02950</t>
  </si>
  <si>
    <t>OSTATNÍ POŽADAVKY - POSUDKY, KONTROLY, REVIZNÍ ZPRÁVY</t>
  </si>
  <si>
    <t>KPL</t>
  </si>
  <si>
    <t>Vypracování mostního listu</t>
  </si>
  <si>
    <t>zahrnuje veškeré náklady spojené s objednatelem požadovanými pracemi</t>
  </si>
  <si>
    <t>02953</t>
  </si>
  <si>
    <t>OSTATNÍ POŽADAVKY - HLAVNÍ MOSTNÍ PROHLÍDKA</t>
  </si>
  <si>
    <t>KUS</t>
  </si>
  <si>
    <t>první hlavní prohlídka mostu se zápisem do BMS</t>
  </si>
  <si>
    <t>položka zahrnuje :  
- úkony dle ČSN 73 6221  
- provedení hlavní mostní prohlídky oprávněnou fyzickou nebo právnickou osobou  
- vyhotovení záznamu (protokolu), který jednoznačně definuje stav mostu</t>
  </si>
  <si>
    <t>Zemní práce</t>
  </si>
  <si>
    <t>11511</t>
  </si>
  <si>
    <t>ČERPÁNÍ VODY DO 500 L/MIN</t>
  </si>
  <si>
    <t>HOD</t>
  </si>
  <si>
    <t>čerpání nad rámec výkopových prací, ČERPÁNO SE SOUHLASEM INVESTORA</t>
  </si>
  <si>
    <t>Položka čerpání vody na povrchu zahrnuje i potrubí, pohotovost záložní čerpací soupravy a zřízení čerpací jímky. Součástí položky je také následná demontáž a likvidace těchto zařízení</t>
  </si>
  <si>
    <t>12110</t>
  </si>
  <si>
    <t>SEJMUTÍ ORNICE NEBO LESNÍ PŮDY</t>
  </si>
  <si>
    <t>M3</t>
  </si>
  <si>
    <t>sejmutí ornice v prostoru stavby tl. 0,20 m, vč. odvozu na meziskládku, plocha odečtena graficky</t>
  </si>
  <si>
    <t>levý břeh: 1,15*0,2*50=11,500 [A] 
pravý břeh: 1,15*0,2*40=9,200 [B] 
Celkem: A+B=20,700 [C]</t>
  </si>
  <si>
    <t>položka zahrnuje sejmutí ornice bez ohledu na tloušťku vrstvy a její vodorovnou dopravu 
nezahrnuje uložení na trvalou skládku</t>
  </si>
  <si>
    <t>12573</t>
  </si>
  <si>
    <t>VYKOPÁVKY ZE ZEMNÍKŮ A SKLÁDEK TŘ. I</t>
  </si>
  <si>
    <t>výkopy z mezideponie</t>
  </si>
  <si>
    <t>ornice (pol. 12110): 20,7=20,700 [A] 
zásyp zeminou vhodnou (pol. 17411): 30.535=30,535 [B] 
nakupovaná zemina (pol. 17481): 79,450=79,450 [C] 
Celkem: A+B+C=130,685 [D]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</si>
  <si>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</si>
  <si>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7</t>
  </si>
  <si>
    <t>13183</t>
  </si>
  <si>
    <t>HLOUBENÍ JAM ZAPAŽ I NEPAŽ TŘ II</t>
  </si>
  <si>
    <t>výkopy pro založení mostu, vč. odvozu na skládku, plocha odečtena graficky</t>
  </si>
  <si>
    <t>v pažící jámě OP1: 5,5*13=71,500 [A] 
v pažící jámě OP2: 5,5*13,5=74,250 [B] 
OP1 - kolem křídel: 0,5*2*1,4*2,8*2,1=8,232 [C] 
OP2 - kolem křídel: 0,5*2*1,35*2,7*1,05=3,827 [D] 
Celkem: A+B+C+D=157,809 [E]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</si>
  <si>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</si>
  <si>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8</t>
  </si>
  <si>
    <t>17120</t>
  </si>
  <si>
    <t>ULOŽENÍ SYPANINY DO NÁSYPŮ A NA SKLÁDKY BEZ ZHUTNĚNÍ</t>
  </si>
  <si>
    <t>uložení sypaniny na skládku</t>
  </si>
  <si>
    <t>dle pol. 12110: 20,7=20,700 [A] 
dle pol. 13183: 157,809=157,809 [B] 
Celkem: A+B=178,509 [C]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</si>
  <si>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</si>
  <si>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</si>
  <si>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</si>
  <si>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zásypy kolem křídel, z vykopané  zeminy vhodné, vč. zhutnění na požadovanou hodnotu, vč. dovozu</t>
  </si>
  <si>
    <t>OP1 - kolem křídel: 0,5*2*1,4*2,8*5=19,600 [A] 
OP2 - kolem křídel: 0,5*2*1,35*2,7*3=10,935 [B] 
Celkem: A+B=30,535 [C]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</si>
  <si>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</si>
  <si>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</si>
  <si>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</si>
  <si>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zásypy rubů opěr (v prostoru mezi křídly) ze zeminy vhodné, vč. zhutnění na požadovanou hodnotu, vč. dovozu, plocha odečtena graficky</t>
  </si>
  <si>
    <t>rub OP1+OP2 po těsnící vrstvu: 2*3,5*4,5=31,500 [A] 
rub OP1 nad těsnící vrstvou: 3,5*7=24,500 [B] 
rub OP2 nad těsnící vrstvou: 3,5*6,7=23,450 [C] 
Celkem: A+B+C=79,450 [D]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</si>
  <si>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</si>
  <si>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11</t>
  </si>
  <si>
    <t>18223</t>
  </si>
  <si>
    <t>ROZPROSTŘENÍ ORNICE VE SVAHU V TL DO 0,20M</t>
  </si>
  <si>
    <t>M2</t>
  </si>
  <si>
    <t>zpětné ohumusování a úprava pozemků (uvedení do původního stavu), vč. dovozu z meziskládky</t>
  </si>
  <si>
    <t>dle pol. 12110 (plocha/tloušťka): 20,7/0.2=103,500 [A]</t>
  </si>
  <si>
    <t>položka zahrnuje: 
nutné přemístění ornice z dočasných skládek vzdálených do 50m 
rozprostření ornice v předepsané tloušťce ve svahu přes 1:5</t>
  </si>
  <si>
    <t>12</t>
  </si>
  <si>
    <t>18241</t>
  </si>
  <si>
    <t>ZALOŽENÍ TRÁVNÍKU RUČNÍM VÝSEVEM</t>
  </si>
  <si>
    <t>vč. 2x ošetřování</t>
  </si>
  <si>
    <t>dle pol. 12110: 2*103,5=207,000 [A]</t>
  </si>
  <si>
    <t>Zahrnuje dodání předepsané travní směsi, její výsev na ornici, zalévání, první pokosení, to vše bez ohledu na sklon terénu</t>
  </si>
  <si>
    <t>Základy</t>
  </si>
  <si>
    <t>13</t>
  </si>
  <si>
    <t>21203</t>
  </si>
  <si>
    <t>TRATIVODY KOMPLET Z TRUB NEKOV DN DO 150MM</t>
  </si>
  <si>
    <t>M</t>
  </si>
  <si>
    <t>rubová drenáž DN 150 mm (vrcholový tlak SN8), vč. obsypu drenážním betonem, prostupu přes křídla a vyústění do svahu</t>
  </si>
  <si>
    <t>rub OP1+OP2: 2*6,2=12,400 [A]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</si>
  <si>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</si>
  <si>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14</t>
  </si>
  <si>
    <t>21341</t>
  </si>
  <si>
    <t>DRENÁŽNÍ VRSTVY Z PLASTBETONU (PLASTMALTY)</t>
  </si>
  <si>
    <t>podélné žebro š. 150 mm v úžlabí NK, žebra v místě odvodnění izolace</t>
  </si>
  <si>
    <t>úžlabí: 0,15*0,045*10,765=0,073 [A] 
odvodnění izolace: 2*0,5*0,055*0,5=0,028 [B] 
Celkem: A+B=0,101 [C]</t>
  </si>
  <si>
    <t>Položka zahrnuje:  
- dodávku předepsaného materiálu pro drenážní vrstvu, včetně mimostaveništní a vnitrostaveništní dopravy  
- provedení drenážní vrstvy předepsaných rozměrů a předepsaného tvaru</t>
  </si>
  <si>
    <t>15</t>
  </si>
  <si>
    <t>227821</t>
  </si>
  <si>
    <t>MIKROPILOTY KOMPLET D DO 100MM NA POVRCHU</t>
  </si>
  <si>
    <t>prům. trubky 89/10 mm, cena za komplet (délka uvedena bez hluchého vrtání), vč. tahotlakových hlav, neobsahuje vrty</t>
  </si>
  <si>
    <t>pod základy OP1+OP2: 2*6*7=84,000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</si>
  <si>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</si>
  <si>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16</t>
  </si>
  <si>
    <t>23217A</t>
  </si>
  <si>
    <t>ŠTĚTOVÉ STĚNY BERANĚNÉ Z KOVOVÝCH DÍLCŮ DOČASNÉ (PLOCHA)</t>
  </si>
  <si>
    <t>dočaná pažící štětová stěna proměnné výšky, hmotnost G=122 kg/m2, (beranění pomocí vysokofrekvenčních vibrátorů, které minimalizují nepříznivý vliv vibrací na okolní objekty)</t>
  </si>
  <si>
    <t>u OP1+OP2: 2*4*11=88,000 [A]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</si>
  <si>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</si>
  <si>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17</t>
  </si>
  <si>
    <t>23717A</t>
  </si>
  <si>
    <t>ODSTRANĚNÍ ŠTĚTOVÝCH STĚN Z KOVOVÝCH DÍLCŮ V PLOŠE</t>
  </si>
  <si>
    <t>odstranění dočasných šťětových stěn v korytě řeky</t>
  </si>
  <si>
    <t>dle pol. 23217A: 2*44=88,000 [A]</t>
  </si>
  <si>
    <t>položka zahrnuje odstranění stěn včetně odvozu a uložení na skládku</t>
  </si>
  <si>
    <t>18</t>
  </si>
  <si>
    <t>26143</t>
  </si>
  <si>
    <t>VRTY PRO KOTVENÍ, INJEKTÁŽ A MIKROPILOTY NA POVRCHU TŘ. IV D DO 150MM</t>
  </si>
  <si>
    <t>vrty pro mikropiloty, vč. dl. vrtu pro hluché vrtání</t>
  </si>
  <si>
    <t>pod základy OP1+OP2  - hluché vrtání 1,0 m: 2*6*8,5=102,000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</si>
  <si>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</si>
  <si>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19</t>
  </si>
  <si>
    <t>272324</t>
  </si>
  <si>
    <t>ZÁKLADY ZE ŽELEZOBETONU DO C25/30</t>
  </si>
  <si>
    <t>základy pod opěrami z betonu C25/30, vč. bednění, izolačních nátěrů (1xNp + 2xNa)</t>
  </si>
  <si>
    <t>základy OP1 + OP2: 2*2,426*0,7*4,6=15,623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</si>
  <si>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</si>
  <si>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20</t>
  </si>
  <si>
    <t>272365</t>
  </si>
  <si>
    <t>VÝZTUŽ ZÁKLADŮ Z OCELI 10505, B500B</t>
  </si>
  <si>
    <t>parametrická spotřeba 160 kg/m3</t>
  </si>
  <si>
    <t>dle pol. 272324: 0,16*15,623=2,500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</si>
  <si>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</si>
  <si>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21</t>
  </si>
  <si>
    <t>28997</t>
  </si>
  <si>
    <t>OPLÁŠTĚNÍ (ZPEVNĚNÍ) Z GEOTEXTILIE A GEOMŘÍŽOVIN</t>
  </si>
  <si>
    <t>ochrana PE folie v těsnící vrstvě, vykázána 2x plocha ((1+1)x300 g/m2)</t>
  </si>
  <si>
    <t>rub OP1+OP2: 2*2*3,5*3,9=54,600 [A]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</si>
  <si>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</si>
  <si>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22</t>
  </si>
  <si>
    <t>28999</t>
  </si>
  <si>
    <t>OPLÁŠTĚNÍ (ZPEVNĚNÍ) Z FÓLIE</t>
  </si>
  <si>
    <t>těsnící PE fólie v přechodové oblasti mostu</t>
  </si>
  <si>
    <t>rub OP1+OP2: 2*3,5*3,9=27,300 [A]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</si>
  <si>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</si>
  <si>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</si>
  <si>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23</t>
  </si>
  <si>
    <t>31717</t>
  </si>
  <si>
    <t>KOVOVÉ KONSTRUKCE PRO KOTVENÍ ŘÍMSY</t>
  </si>
  <si>
    <t>KG</t>
  </si>
  <si>
    <t>kotevní přípravky říms  (7,0 kg/ks), po 1,0 m, vč. osazení a PKO</t>
  </si>
  <si>
    <t>levá římsa: 18*7=126,000 [A] 
pravá římsa: 17*7=119,000 [B] 
Celkem: A+B=245,000 [C]</t>
  </si>
  <si>
    <t>Položka zahrnuje dodávku (výrobu) kotevního prvku předepsaného tvaru a jeho osazení do předepsané polohy včetně nezbytných prací (vrty, zálivky apod.)</t>
  </si>
  <si>
    <t>24</t>
  </si>
  <si>
    <t>317325</t>
  </si>
  <si>
    <t>ŘÍMSY ZE ŽELEZOBETONU DO C30/37</t>
  </si>
  <si>
    <t>římsy z betonu C30/37 včetně bednění, sršťovacích spar, striáže na horním povrchu, plocha odečtena graficky</t>
  </si>
  <si>
    <t>levá římsa: 18,464*0,129=2,382 [A] 
pravá římsa: 17,753*0,131=2,326 [B] 
Celkem: A+B=4,708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</si>
  <si>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</si>
  <si>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25</t>
  </si>
  <si>
    <t>317365</t>
  </si>
  <si>
    <t>VÝZTUŽ ŘÍMS Z OCELI 10505, B500B</t>
  </si>
  <si>
    <t>výztuž říms, parametrická spotřeba 120 kg/m3</t>
  </si>
  <si>
    <t>dle pol. 317325: 0,12*4,707=0,565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</si>
  <si>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</si>
  <si>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26</t>
  </si>
  <si>
    <t>333325</t>
  </si>
  <si>
    <t>MOSTNÍ OPĚRY A KŘÍDLA ZE ŽELEZOVÉHO BETONU DO C30/37</t>
  </si>
  <si>
    <t>dříky opěr + zavěšená křídla z betonu C30/37 komplet, vč. izolačních nátěrů (1xNp + 2xNa), těsněni pracovních spar, plocha odečtena graficky</t>
  </si>
  <si>
    <t>OP1 po pracovní spáru: 0,882*2,5*4,2=9,261 [A] 
OP2 po pracovní spáru: 0,882*2,47*4,2=9,150 [B] 
křídlo 1L: 0,35*10,1843=3,565 [C] 
křídlo 1P: 0,35*8,3867=2,935 [D] 
křídlo 2L: 0,35*4,843=1,695 [E] 
křídlo 2P: 0,35*5,139=1,799 [F] 
Celkem: A+B+C+D+E+F=28,405 [G]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</si>
  <si>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</si>
  <si>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27</t>
  </si>
  <si>
    <t>333365</t>
  </si>
  <si>
    <t>VÝZTUŽ MOSTNÍCH OPĚR A KŘÍDEL Z OCELI 10505, B500B</t>
  </si>
  <si>
    <t>výztuž opěr a křídel, parametrická spotřeba 160 kg/m3</t>
  </si>
  <si>
    <t>dle pol. 333325: 0,16*28,404=4,545 [A]</t>
  </si>
  <si>
    <t>28</t>
  </si>
  <si>
    <t>389325</t>
  </si>
  <si>
    <t>MOSTNÍ RÁMOVÉ KONSTRUKCE ZE ŽELEZOBETONU C30/37</t>
  </si>
  <si>
    <t>příčel rámu z betonu C30/37 komplet, vč. bednění a skruže, plocha odečtena graficky</t>
  </si>
  <si>
    <t>ŽB příčel - náběh (plocha z podélného řezu x šířka): 2,4*1=2,400 [A] 
ŽB příčel - základní tvar (plocha z příčného řezu x délka): 10*1,3=13,000 [B] 
nad pracovní sparou opěr: 2*0,882*0,65*4,2=4,816 [C] 
Celkem: A+B+C=20,216 [D]</t>
  </si>
  <si>
    <t>29</t>
  </si>
  <si>
    <t>389365</t>
  </si>
  <si>
    <t>VÝZTUŽ MOSTNÍ RÁMOVÉ KONSTRUKCE Z OCELI 10505, B500B</t>
  </si>
  <si>
    <t>příčel rámu, parametrická spotřeba 180 kg/m3</t>
  </si>
  <si>
    <t>dle pol. 389325: 0,18*20,216=3,639 [A]</t>
  </si>
  <si>
    <t>Vodorovné konstrukce</t>
  </si>
  <si>
    <t>30</t>
  </si>
  <si>
    <t>451312</t>
  </si>
  <si>
    <t>PODKLADNÍ A VÝPLŇOVÉ VRSTVY Z PROSTÉHO BETONU C12/15</t>
  </si>
  <si>
    <t>pod základy opěr a rubovou drenáží</t>
  </si>
  <si>
    <t>rub. drenáž OP1+OP2: 2*0,3*1,08*3,875=2,511 [A] 
pod základem OP1+OP2: 2*2,866*0,15*5=4,299 [B] 
Celkem: A+B=6,810 [C]</t>
  </si>
  <si>
    <t>31</t>
  </si>
  <si>
    <t>451314</t>
  </si>
  <si>
    <t>PODKLADNÍ A VÝPLŇOVÉ VRSTVY Z PROSTÉHO BETONU C25/30</t>
  </si>
  <si>
    <t>betonové lože pod zpevněním z lomového kamene, plocha odečtena graficky</t>
  </si>
  <si>
    <t>zpevnění před dříkem OP1+OP2: 2*4,2*1,2=10,080 [A]</t>
  </si>
  <si>
    <t>32</t>
  </si>
  <si>
    <t>465512</t>
  </si>
  <si>
    <t>DLAŽBY Z LOMOVÉHO KAMENE NA MC</t>
  </si>
  <si>
    <t>zpevnění z lom. kam. tl. 200 mm do betonového lože (vykázáno zvlášť), vč. spárování proti CHRL</t>
  </si>
  <si>
    <t>zpevnění před dříkem OP1+OP2: 2*2,4*0,35*4,2=7,056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</si>
  <si>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</si>
  <si>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</si>
  <si>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33</t>
  </si>
  <si>
    <t>572213</t>
  </si>
  <si>
    <t>SPOJOVACÍ POSTŘIK Z EMULZE DO 0,5KG/M2</t>
  </si>
  <si>
    <t>0,3 kg/m2, mezi obrusnou a ložní vrstvou, na lávce</t>
  </si>
  <si>
    <t>vozovka na lávce - (plocha dle pol.574A04): 41,1775=41,178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</si>
  <si>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</si>
  <si>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34</t>
  </si>
  <si>
    <t>574A04</t>
  </si>
  <si>
    <t>ASFALTOVÝ BETON PRO OBRUSNÉ VRSTVY ACO 11+, 11S</t>
  </si>
  <si>
    <t>ložní vrstva z ACO 11+ tl. 45 mm na lávce</t>
  </si>
  <si>
    <t>na mostě: 3,5*0,045*11,765=1,853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</si>
  <si>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</si>
  <si>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35</t>
  </si>
  <si>
    <t>574A34</t>
  </si>
  <si>
    <t>ASFALTOVÝ BETON PRO OBRUSNÉ VRSTVY ACO 11+, 11S TL. 40MM</t>
  </si>
  <si>
    <t>obrusná vrstva ACO 11+, tl. 40 mm, na lávce</t>
  </si>
  <si>
    <t>na mostě: 3,5*11,765=41,178 [A]</t>
  </si>
  <si>
    <t>36</t>
  </si>
  <si>
    <t>58920</t>
  </si>
  <si>
    <t>VÝPLŇ SPAR MODIFIKOVANÝM ASFALTEM</t>
  </si>
  <si>
    <t>výplň spáry vozovka - římsa (i podél zpevnění před a za římsami) s předtěsněním, v místěch naříznutí nad rubem NK</t>
  </si>
  <si>
    <t>spára u levé římsy: 18,464=18,464 [A] 
spára u pravé římsy: 17,753=17,753 [B] 
spára nad rubem NK: 2*3,875=7,750 [C] 
Celkem: A+B+C=43,967 [D]</t>
  </si>
  <si>
    <t>položka zahrnuje:  
- dodávku předepsaného materiálu  
- vyčištění a výplň spar tímto materiálem</t>
  </si>
  <si>
    <t>37</t>
  </si>
  <si>
    <t>58950</t>
  </si>
  <si>
    <t>VÝPLŇ SPAR PRYŽOVOU VLOŽKOU</t>
  </si>
  <si>
    <t>výplň spáry vozovka - římsa s předtěsněním</t>
  </si>
  <si>
    <t>spára u levé římsy: 18,464=18,464 [A] 
spára u pravé římsy: 17,753=17,753 [B] 
Celkem: A+B=36,217 [C]</t>
  </si>
  <si>
    <t>Přidružená stavební výroba</t>
  </si>
  <si>
    <t>38</t>
  </si>
  <si>
    <t>711112</t>
  </si>
  <si>
    <t>IZOLACE BĚŽNÝCH KONSTRUKCÍ PROTI ZEMNÍ VLHKOSTI ASFALTOVÝMI PÁSY</t>
  </si>
  <si>
    <t>natavované asfaltové izolační pásy na penetrační nátěr, resp. kotevně impregn. nátěr, vykázáno bez přesahů, rub opěr, křídel a horní povrch základů</t>
  </si>
  <si>
    <t>Opěra OP1: 
rub opěry a horní povrch základu: 3,885*3,925=15,249 [A] 
rub křídla 1L: 10,184=10,184 [B] 
rub křídla 1P: 8,387=8,387 [C] 
Opěra OP2: 
rub opěry a horní povrch základu: 3,86*3,89=15,015 [D] 
rub křídla 2L: 4,843=4,843 [E] 
rub křídla 2P: 5,139=5,139 [F] 
Celkem: A+B+C+D+E+F=58,817 [G]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</si>
  <si>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</si>
  <si>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39</t>
  </si>
  <si>
    <t>711442</t>
  </si>
  <si>
    <t>IZOLACE MOSTOVEK CELOPLOŠNÁ ASFALTOVÝMI PÁSY S PEČETÍCÍ VRSTVOU</t>
  </si>
  <si>
    <t>NAIP tl. 5 mm, vč. úpravy povrchu podkladu dle TKP, vykázána plocha izolovaného povrchu NK bez přesahů</t>
  </si>
  <si>
    <t>horní povrch NK: 4,2*11,765=49,413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</si>
  <si>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</si>
  <si>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40</t>
  </si>
  <si>
    <t>711502</t>
  </si>
  <si>
    <t>OCHRANA IZOLACE NA POVRCHU ASFALTOVÝMI PÁSY</t>
  </si>
  <si>
    <t>ochrana izolace - asf. pásy s výztužnou kovovou vložkou, 150 mm před líc říms, výkázaná plocha izolovaného povrchu, tj. bez přesahů izolačních pásů</t>
  </si>
  <si>
    <t>levá + pravá římsa na lávce: 2*0,52*11,765=12,236 [A]</t>
  </si>
  <si>
    <t>položka zahrnuje:  
- dodání  předepsaného ochranného materiálu  
- zřízení ochrany izolace</t>
  </si>
  <si>
    <t>41</t>
  </si>
  <si>
    <t>711509</t>
  </si>
  <si>
    <t>OCHRANA IZOLACE NA POVRCHU TEXTILIÍ</t>
  </si>
  <si>
    <t>ochrana izolace, vykázáno bez přesahů, rubové plochy - 2x300 g/m2, lícové plochy - 1x300 g/m2</t>
  </si>
  <si>
    <t>rubové plochy dle pol. 711112: 2*58,817=117,634 [A] 
rub základů: 2*2*5,075*0,7=14,210 [B] 
Opěra OP1 (líc): 
líc opěry: 4,635*0,85=3,940 [C] 
líc základu, vč. horní povrch: 5,075*1,45=7,359 [D] 
boky základu: 2*2,425*0,7=3,395 [E] 
bok opěry: 2*0,882*1,12=1,976 [F] 
líc křídla 1L: 6,22=6,220 [G] 
líc křídla 1P: 4,14=4,140 [H] 
Opěra OP2 (líc): 
líc opěry: 4,635*0,85=3,940 [I] 
líc základu, vč. horní povrch: 5,075*1,45=7,359 [J] 
boky základu: 2*2,425*0,7=3,395 [K] 
bok opěry: 2*0,882*1,12=1,976 [L] 
líc křídla 2L: 1,62=1,620 [M] 
líc křídla 2P: 1,68=1,680 [N] 
Celkem: A+B+C+D+E+F+G+H+I+J+K+L+M+N=178,844 [O]</t>
  </si>
  <si>
    <t>42</t>
  </si>
  <si>
    <t>78382</t>
  </si>
  <si>
    <t>NÁTĚRY BETON KONSTR TYP S2 (OS-B)</t>
  </si>
  <si>
    <t>nátěr boku NK 100 mm za okapní ozub</t>
  </si>
  <si>
    <t>levý a pravý bok NK: 2*0,5*10+4*0,2*0,882=10,706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</si>
  <si>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</si>
  <si>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43</t>
  </si>
  <si>
    <t>78383</t>
  </si>
  <si>
    <t>NÁTĚRY BETON KONSTR TYP S4 (OS-C)</t>
  </si>
  <si>
    <t>nátěr obrubníku + celý horní povrch říms</t>
  </si>
  <si>
    <t>levá římsa: 0,57*18,464=10,524 [A] 
pravá římsa: 0,57*17,753=10,119 [B] 
Celkem: A+B=20,643 [C]</t>
  </si>
  <si>
    <t>Ostatní konstrukce a práce</t>
  </si>
  <si>
    <t>44</t>
  </si>
  <si>
    <t>9112B1</t>
  </si>
  <si>
    <t>ZÁBRADLÍ MOSTNÍ SE SVISLOU VÝPLNÍ - DODÁVKA A MONTÁŽ</t>
  </si>
  <si>
    <t>ocelové zábradlí v. 1,30 m se svislou výplní, vč. bočního madla, vč. PKO, kotvení a podlití</t>
  </si>
  <si>
    <t>zábradlí na levé římse: 18,464=18,464 [A] 
zábradlí na pravé římse: 17,753=17,753 [B] 
Celkem: A+B=36,217 [C]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</si>
  <si>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</si>
  <si>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45</t>
  </si>
  <si>
    <t>91345</t>
  </si>
  <si>
    <t>NIVELAČNÍ ZNAČKY KOVOVÉ</t>
  </si>
  <si>
    <t>nivelační značky umístěné do spodní stavby (2x2=4 ks) a říms (3x2=6 ks)</t>
  </si>
  <si>
    <t>spodní stavba: 4=4,000 [A] 
římsa: 6=6,000 [B] 
Celkem: A+B=10,000 [C]</t>
  </si>
  <si>
    <t>položka zahrnuje:  
- dodání a osazení nivelační značky včetně nutných zemních prací  
- vnitrostaveništní a mimostaveništní dopravu</t>
  </si>
  <si>
    <t>46</t>
  </si>
  <si>
    <t>91355</t>
  </si>
  <si>
    <t>EVIDENČNÍ ČÍSLO MOSTU</t>
  </si>
  <si>
    <t>letopočet stavby vlysem do betonu na líci viditelné části římsy v počtu 1 ks na návodní straně</t>
  </si>
  <si>
    <t>položka zahrnuje štítek s evidenčním číslem mostu, sloupek dopravní značky včetně osazení a nutných zemních prací a zabetonování</t>
  </si>
  <si>
    <t>47</t>
  </si>
  <si>
    <t>917223</t>
  </si>
  <si>
    <t>SILNIČNÍ A CHODNÍKOVÉ OBRUBY Z BETONOVÝCH OBRUBNÍKŮ ŠÍŘ 100MM</t>
  </si>
  <si>
    <t>betonové obrubníky 100/200 mm podél zpevnění u opěr</t>
  </si>
  <si>
    <t>zpevnění před dříkem OP1+OP2: 4*2,4=9,600 [A]</t>
  </si>
  <si>
    <t>Položka zahrnuje:  
dodání a pokládku betonových obrubníků o rozměrech předepsaných zadávací dokumentací  
betonové lože i boční betonovou opěrku.</t>
  </si>
  <si>
    <t>48</t>
  </si>
  <si>
    <t>919111</t>
  </si>
  <si>
    <t>ŘEZÁNÍ ASFALTOVÉHO KRYTU VOZOVEK TL DO 50MM</t>
  </si>
  <si>
    <t>zaříznutí asfaltových vrstev nad rubu rámu 40 x 20 mm</t>
  </si>
  <si>
    <t>nad rubem opěr: 2*3,875=7,750 [A]</t>
  </si>
  <si>
    <t>položka zahrnuje řezání vozovkové vrstvy v předepsané tloušťce, včetně spotřeby vody</t>
  </si>
  <si>
    <t>49</t>
  </si>
  <si>
    <t>936541</t>
  </si>
  <si>
    <t>MOSTNÍ ODVODŇOVACÍ TRUBKA (POVRCHŮ IZOLACE) Z NEREZ OCELI</t>
  </si>
  <si>
    <t>odvodnění izolace s volným výtokem, cena za KOMPLET.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</si>
  <si>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</si>
  <si>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50</t>
  </si>
  <si>
    <t>94890</t>
  </si>
  <si>
    <t>PODPĚRNÉ SKRUŽE - ZŘÍZENÍ A ODSTRANĚNÍ</t>
  </si>
  <si>
    <t>M3OP</t>
  </si>
  <si>
    <t>Montáž atypické skruže pro nosnou konstrukci (pevná skruž s podpěrami mimo koryto řeky Bělé)</t>
  </si>
  <si>
    <t>skruž: 6,2*12,8=79,360 [A]</t>
  </si>
  <si>
    <t>Položka zahrnuje dovoz, montáž, údržbu, opotřebení (nájemné), demontáž, konzervaci, odvoz.</t>
  </si>
  <si>
    <t>21 dní * 24 hodin=504,000 [A]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</si>
</sst>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0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2" fillId="2" borderId="0" xfId="6" applyFont="1" applyFill="1"/>
    <xf numFmtId="0" fontId="4" fillId="3" borderId="1" xfId="6" applyFont="1" applyFill="1" applyBorder="1" applyAlignment="1">
      <alignment horizontal="center" vertical="center" wrapText="1"/>
    </xf>
    <xf numFmtId="0" fontId="5" fillId="2" borderId="0" xfId="6" applyFont="1" applyFill="1" applyAlignment="1">
      <alignment horizontal="right"/>
    </xf>
    <xf numFmtId="0" fontId="5" fillId="2" borderId="2" xfId="6" applyFont="1" applyFill="1" applyBorder="1" applyAlignment="1">
      <alignment horizontal="right"/>
    </xf>
    <xf numFmtId="0" fontId="0" fillId="2" borderId="2" xfId="6" applyFont="1" applyFill="1" applyBorder="1"/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0"/>
  <sheetViews>
    <sheetView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33"/>
      <c r="B1" s="1" t="s">
        <v>0</v>
      </c>
      <c r="C1" s="1"/>
      <c r="D1" s="1"/>
      <c r="E1" s="1"/>
    </row>
    <row r="2" spans="1:5" ht="12.75" customHeight="1" x14ac:dyDescent="0.2">
      <c r="A2" s="33"/>
      <c r="B2" s="34" t="s">
        <v>1</v>
      </c>
      <c r="C2" s="1"/>
      <c r="D2" s="1"/>
      <c r="E2" s="1"/>
    </row>
    <row r="3" spans="1:5" ht="20.100000000000001" customHeight="1" x14ac:dyDescent="0.2">
      <c r="A3" s="33"/>
      <c r="B3" s="33"/>
      <c r="C3" s="1"/>
      <c r="D3" s="1"/>
      <c r="E3" s="1"/>
    </row>
    <row r="4" spans="1:5" ht="20.100000000000001" customHeight="1" x14ac:dyDescent="0.3">
      <c r="A4" s="1"/>
      <c r="B4" s="35" t="s">
        <v>2</v>
      </c>
      <c r="C4" s="33"/>
      <c r="D4" s="33"/>
      <c r="E4" s="1"/>
    </row>
    <row r="5" spans="1:5" ht="12.75" customHeight="1" x14ac:dyDescent="0.2">
      <c r="A5" s="1"/>
      <c r="B5" s="33" t="s">
        <v>3</v>
      </c>
      <c r="C5" s="33"/>
      <c r="D5" s="33"/>
      <c r="E5" s="1"/>
    </row>
    <row r="6" spans="1:5" ht="12.75" customHeight="1" x14ac:dyDescent="0.2">
      <c r="A6" s="1"/>
      <c r="B6" s="3" t="s">
        <v>4</v>
      </c>
      <c r="C6" s="6">
        <f>SUM(C10:C10)</f>
        <v>0</v>
      </c>
      <c r="D6" s="1"/>
      <c r="E6" s="1"/>
    </row>
    <row r="7" spans="1:5" ht="12.75" customHeight="1" x14ac:dyDescent="0.2">
      <c r="A7" s="1"/>
      <c r="B7" s="3" t="s">
        <v>5</v>
      </c>
      <c r="C7" s="6">
        <f>SUM(E10:E10)</f>
        <v>0</v>
      </c>
      <c r="D7" s="1"/>
      <c r="E7" s="1"/>
    </row>
    <row r="8" spans="1:5" ht="12.75" customHeight="1" x14ac:dyDescent="0.2">
      <c r="A8" s="5"/>
      <c r="B8" s="5"/>
      <c r="C8" s="5"/>
      <c r="D8" s="5"/>
      <c r="E8" s="5"/>
    </row>
    <row r="9" spans="1:5" ht="12.75" customHeight="1" x14ac:dyDescent="0.2">
      <c r="A9" s="4" t="s">
        <v>6</v>
      </c>
      <c r="B9" s="4" t="s">
        <v>7</v>
      </c>
      <c r="C9" s="4" t="s">
        <v>8</v>
      </c>
      <c r="D9" s="4" t="s">
        <v>9</v>
      </c>
      <c r="E9" s="4" t="s">
        <v>10</v>
      </c>
    </row>
    <row r="10" spans="1:5" ht="12.75" customHeight="1" x14ac:dyDescent="0.2">
      <c r="A10" s="15" t="s">
        <v>24</v>
      </c>
      <c r="B10" s="15" t="s">
        <v>25</v>
      </c>
      <c r="C10" s="16">
        <f>'SO 02'!I3</f>
        <v>0</v>
      </c>
      <c r="D10" s="16">
        <f>'SO 02'!O2</f>
        <v>0</v>
      </c>
      <c r="E10" s="16">
        <f>C10+D10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15"/>
  <sheetViews>
    <sheetView tabSelected="1" topLeftCell="B1" workbookViewId="0">
      <pane ySplit="7" topLeftCell="A197" activePane="bottomLeft" state="frozen"/>
      <selection pane="bottomLeft" activeCell="H204" sqref="H204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0+O8+O21+O58+O99+O128+O141+O162+O187</f>
        <v>0</v>
      </c>
      <c r="P2" t="s">
        <v>22</v>
      </c>
    </row>
    <row r="3" spans="1:18" ht="15" customHeight="1" x14ac:dyDescent="0.25">
      <c r="A3" t="s">
        <v>12</v>
      </c>
      <c r="B3" s="9" t="s">
        <v>14</v>
      </c>
      <c r="C3" s="37" t="s">
        <v>15</v>
      </c>
      <c r="D3" s="33"/>
      <c r="E3" s="10" t="s">
        <v>16</v>
      </c>
      <c r="F3" s="1"/>
      <c r="G3" s="8"/>
      <c r="H3" s="7" t="s">
        <v>24</v>
      </c>
      <c r="I3" s="32">
        <f>0+I8+I21+I58+I99+I128+I141+I162+I187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38" t="s">
        <v>24</v>
      </c>
      <c r="D4" s="39"/>
      <c r="E4" s="13" t="s">
        <v>25</v>
      </c>
      <c r="F4" s="5"/>
      <c r="G4" s="5"/>
      <c r="H4" s="14"/>
      <c r="I4" s="14"/>
      <c r="O4" t="s">
        <v>20</v>
      </c>
      <c r="P4" t="s">
        <v>23</v>
      </c>
    </row>
    <row r="5" spans="1:18" ht="12.75" customHeight="1" x14ac:dyDescent="0.2">
      <c r="A5" s="36" t="s">
        <v>26</v>
      </c>
      <c r="B5" s="36" t="s">
        <v>28</v>
      </c>
      <c r="C5" s="36" t="s">
        <v>30</v>
      </c>
      <c r="D5" s="36" t="s">
        <v>31</v>
      </c>
      <c r="E5" s="36" t="s">
        <v>32</v>
      </c>
      <c r="F5" s="36" t="s">
        <v>34</v>
      </c>
      <c r="G5" s="36" t="s">
        <v>36</v>
      </c>
      <c r="H5" s="36" t="s">
        <v>38</v>
      </c>
      <c r="I5" s="36"/>
      <c r="O5" t="s">
        <v>21</v>
      </c>
      <c r="P5" t="s">
        <v>23</v>
      </c>
    </row>
    <row r="6" spans="1:18" ht="12.75" customHeight="1" x14ac:dyDescent="0.2">
      <c r="A6" s="36"/>
      <c r="B6" s="36"/>
      <c r="C6" s="36"/>
      <c r="D6" s="36"/>
      <c r="E6" s="36"/>
      <c r="F6" s="36"/>
      <c r="G6" s="36"/>
      <c r="H6" s="11" t="s">
        <v>39</v>
      </c>
      <c r="I6" s="11" t="s">
        <v>41</v>
      </c>
    </row>
    <row r="7" spans="1:18" ht="12.75" customHeight="1" x14ac:dyDescent="0.2">
      <c r="A7" s="11" t="s">
        <v>27</v>
      </c>
      <c r="B7" s="11" t="s">
        <v>29</v>
      </c>
      <c r="C7" s="11" t="s">
        <v>23</v>
      </c>
      <c r="D7" s="11" t="s">
        <v>22</v>
      </c>
      <c r="E7" s="11" t="s">
        <v>33</v>
      </c>
      <c r="F7" s="11" t="s">
        <v>35</v>
      </c>
      <c r="G7" s="11" t="s">
        <v>37</v>
      </c>
      <c r="H7" s="11" t="s">
        <v>40</v>
      </c>
      <c r="I7" s="11" t="s">
        <v>42</v>
      </c>
    </row>
    <row r="8" spans="1:18" ht="12.75" customHeight="1" x14ac:dyDescent="0.2">
      <c r="A8" s="14" t="s">
        <v>43</v>
      </c>
      <c r="B8" s="14"/>
      <c r="C8" s="18" t="s">
        <v>27</v>
      </c>
      <c r="D8" s="14"/>
      <c r="E8" s="19" t="s">
        <v>44</v>
      </c>
      <c r="F8" s="14"/>
      <c r="G8" s="14"/>
      <c r="H8" s="14"/>
      <c r="I8" s="20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x14ac:dyDescent="0.2">
      <c r="A9" s="17" t="s">
        <v>45</v>
      </c>
      <c r="B9" s="21" t="s">
        <v>29</v>
      </c>
      <c r="C9" s="21" t="s">
        <v>46</v>
      </c>
      <c r="D9" s="17" t="s">
        <v>47</v>
      </c>
      <c r="E9" s="22" t="s">
        <v>48</v>
      </c>
      <c r="F9" s="23" t="s">
        <v>49</v>
      </c>
      <c r="G9" s="24">
        <v>229.09299999999999</v>
      </c>
      <c r="H9" s="25">
        <v>0</v>
      </c>
      <c r="I9" s="25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6" t="s">
        <v>50</v>
      </c>
      <c r="E10" s="27" t="s">
        <v>51</v>
      </c>
    </row>
    <row r="11" spans="1:18" ht="51" x14ac:dyDescent="0.2">
      <c r="A11" s="28" t="s">
        <v>52</v>
      </c>
      <c r="E11" s="29" t="s">
        <v>53</v>
      </c>
    </row>
    <row r="12" spans="1:18" ht="25.5" x14ac:dyDescent="0.2">
      <c r="A12" t="s">
        <v>54</v>
      </c>
      <c r="E12" s="27" t="s">
        <v>55</v>
      </c>
    </row>
    <row r="13" spans="1:18" x14ac:dyDescent="0.2">
      <c r="A13" s="17" t="s">
        <v>45</v>
      </c>
      <c r="B13" s="21" t="s">
        <v>23</v>
      </c>
      <c r="C13" s="21" t="s">
        <v>56</v>
      </c>
      <c r="D13" s="17" t="s">
        <v>47</v>
      </c>
      <c r="E13" s="22" t="s">
        <v>57</v>
      </c>
      <c r="F13" s="23" t="s">
        <v>58</v>
      </c>
      <c r="G13" s="24">
        <v>1</v>
      </c>
      <c r="H13" s="25">
        <v>0</v>
      </c>
      <c r="I13" s="25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26" t="s">
        <v>50</v>
      </c>
      <c r="E14" s="27" t="s">
        <v>59</v>
      </c>
    </row>
    <row r="15" spans="1:18" x14ac:dyDescent="0.2">
      <c r="A15" s="28" t="s">
        <v>52</v>
      </c>
      <c r="E15" s="29" t="s">
        <v>47</v>
      </c>
    </row>
    <row r="16" spans="1:18" x14ac:dyDescent="0.2">
      <c r="A16" t="s">
        <v>54</v>
      </c>
      <c r="E16" s="27" t="s">
        <v>60</v>
      </c>
    </row>
    <row r="17" spans="1:18" x14ac:dyDescent="0.2">
      <c r="A17" s="17" t="s">
        <v>45</v>
      </c>
      <c r="B17" s="21" t="s">
        <v>22</v>
      </c>
      <c r="C17" s="21" t="s">
        <v>61</v>
      </c>
      <c r="D17" s="17" t="s">
        <v>47</v>
      </c>
      <c r="E17" s="22" t="s">
        <v>62</v>
      </c>
      <c r="F17" s="23" t="s">
        <v>63</v>
      </c>
      <c r="G17" s="24">
        <v>1</v>
      </c>
      <c r="H17" s="25">
        <v>0</v>
      </c>
      <c r="I17" s="25">
        <f>ROUND(ROUND(H17,2)*ROUND(G17,3),2)</f>
        <v>0</v>
      </c>
      <c r="O17">
        <f>(I17*21)/100</f>
        <v>0</v>
      </c>
      <c r="P17" t="s">
        <v>23</v>
      </c>
    </row>
    <row r="18" spans="1:18" x14ac:dyDescent="0.2">
      <c r="A18" s="26" t="s">
        <v>50</v>
      </c>
      <c r="E18" s="27" t="s">
        <v>64</v>
      </c>
    </row>
    <row r="19" spans="1:18" x14ac:dyDescent="0.2">
      <c r="A19" s="28" t="s">
        <v>52</v>
      </c>
      <c r="E19" s="29" t="s">
        <v>47</v>
      </c>
    </row>
    <row r="20" spans="1:18" ht="51" x14ac:dyDescent="0.2">
      <c r="A20" t="s">
        <v>54</v>
      </c>
      <c r="E20" s="27" t="s">
        <v>65</v>
      </c>
    </row>
    <row r="21" spans="1:18" ht="12.75" customHeight="1" x14ac:dyDescent="0.2">
      <c r="A21" s="5" t="s">
        <v>43</v>
      </c>
      <c r="B21" s="5"/>
      <c r="C21" s="30" t="s">
        <v>29</v>
      </c>
      <c r="D21" s="5"/>
      <c r="E21" s="19" t="s">
        <v>66</v>
      </c>
      <c r="F21" s="5"/>
      <c r="G21" s="5"/>
      <c r="H21" s="5"/>
      <c r="I21" s="31">
        <f>0+Q21</f>
        <v>0</v>
      </c>
      <c r="O21">
        <f>0+R21</f>
        <v>0</v>
      </c>
      <c r="Q21">
        <f>0+I22+I26+I30+I34+I38+I42+I46+I50+I54</f>
        <v>0</v>
      </c>
      <c r="R21">
        <f>0+O22+O26+O30+O34+O38+O42+O46+O50+O54</f>
        <v>0</v>
      </c>
    </row>
    <row r="22" spans="1:18" x14ac:dyDescent="0.2">
      <c r="A22" s="17" t="s">
        <v>45</v>
      </c>
      <c r="B22" s="21" t="s">
        <v>33</v>
      </c>
      <c r="C22" s="21" t="s">
        <v>67</v>
      </c>
      <c r="D22" s="17" t="s">
        <v>47</v>
      </c>
      <c r="E22" s="22" t="s">
        <v>68</v>
      </c>
      <c r="F22" s="23" t="s">
        <v>69</v>
      </c>
      <c r="G22" s="24">
        <v>504</v>
      </c>
      <c r="H22" s="25">
        <v>0</v>
      </c>
      <c r="I22" s="25">
        <f>ROUND(ROUND(H22,2)*ROUND(G22,3),2)</f>
        <v>0</v>
      </c>
      <c r="O22">
        <f>(I22*21)/100</f>
        <v>0</v>
      </c>
      <c r="P22" t="s">
        <v>23</v>
      </c>
    </row>
    <row r="23" spans="1:18" x14ac:dyDescent="0.2">
      <c r="A23" s="26" t="s">
        <v>50</v>
      </c>
      <c r="E23" s="27" t="s">
        <v>70</v>
      </c>
    </row>
    <row r="24" spans="1:18" x14ac:dyDescent="0.2">
      <c r="A24" s="28" t="s">
        <v>52</v>
      </c>
      <c r="E24" s="29" t="s">
        <v>344</v>
      </c>
    </row>
    <row r="25" spans="1:18" ht="38.25" x14ac:dyDescent="0.2">
      <c r="A25" t="s">
        <v>54</v>
      </c>
      <c r="E25" s="27" t="s">
        <v>71</v>
      </c>
    </row>
    <row r="26" spans="1:18" x14ac:dyDescent="0.2">
      <c r="A26" s="17" t="s">
        <v>45</v>
      </c>
      <c r="B26" s="21" t="s">
        <v>35</v>
      </c>
      <c r="C26" s="21" t="s">
        <v>72</v>
      </c>
      <c r="D26" s="17" t="s">
        <v>47</v>
      </c>
      <c r="E26" s="22" t="s">
        <v>73</v>
      </c>
      <c r="F26" s="23" t="s">
        <v>74</v>
      </c>
      <c r="G26" s="24">
        <v>20.7</v>
      </c>
      <c r="H26" s="25">
        <v>0</v>
      </c>
      <c r="I26" s="25">
        <f>ROUND(ROUND(H26,2)*ROUND(G26,3),2)</f>
        <v>0</v>
      </c>
      <c r="O26">
        <f>(I26*21)/100</f>
        <v>0</v>
      </c>
      <c r="P26" t="s">
        <v>23</v>
      </c>
    </row>
    <row r="27" spans="1:18" ht="25.5" x14ac:dyDescent="0.2">
      <c r="A27" s="26" t="s">
        <v>50</v>
      </c>
      <c r="E27" s="27" t="s">
        <v>75</v>
      </c>
    </row>
    <row r="28" spans="1:18" ht="51" x14ac:dyDescent="0.2">
      <c r="A28" s="28" t="s">
        <v>52</v>
      </c>
      <c r="E28" s="29" t="s">
        <v>76</v>
      </c>
    </row>
    <row r="29" spans="1:18" ht="38.25" x14ac:dyDescent="0.2">
      <c r="A29" t="s">
        <v>54</v>
      </c>
      <c r="E29" s="27" t="s">
        <v>77</v>
      </c>
    </row>
    <row r="30" spans="1:18" x14ac:dyDescent="0.2">
      <c r="A30" s="17" t="s">
        <v>45</v>
      </c>
      <c r="B30" s="21" t="s">
        <v>37</v>
      </c>
      <c r="C30" s="21" t="s">
        <v>78</v>
      </c>
      <c r="D30" s="17" t="s">
        <v>47</v>
      </c>
      <c r="E30" s="22" t="s">
        <v>79</v>
      </c>
      <c r="F30" s="23" t="s">
        <v>74</v>
      </c>
      <c r="G30" s="24">
        <v>130.685</v>
      </c>
      <c r="H30" s="25">
        <v>0</v>
      </c>
      <c r="I30" s="25">
        <f>ROUND(ROUND(H30,2)*ROUND(G30,3),2)</f>
        <v>0</v>
      </c>
      <c r="O30">
        <f>(I30*21)/100</f>
        <v>0</v>
      </c>
      <c r="P30" t="s">
        <v>23</v>
      </c>
    </row>
    <row r="31" spans="1:18" x14ac:dyDescent="0.2">
      <c r="A31" s="26" t="s">
        <v>50</v>
      </c>
      <c r="E31" s="27" t="s">
        <v>80</v>
      </c>
    </row>
    <row r="32" spans="1:18" ht="63.75" x14ac:dyDescent="0.2">
      <c r="A32" s="28" t="s">
        <v>52</v>
      </c>
      <c r="E32" s="29" t="s">
        <v>81</v>
      </c>
    </row>
    <row r="33" spans="1:16" ht="306" x14ac:dyDescent="0.2">
      <c r="A33" t="s">
        <v>54</v>
      </c>
      <c r="E33" s="27" t="s">
        <v>82</v>
      </c>
    </row>
    <row r="34" spans="1:16" x14ac:dyDescent="0.2">
      <c r="A34" s="17" t="s">
        <v>45</v>
      </c>
      <c r="B34" s="21" t="s">
        <v>83</v>
      </c>
      <c r="C34" s="21" t="s">
        <v>84</v>
      </c>
      <c r="D34" s="17" t="s">
        <v>47</v>
      </c>
      <c r="E34" s="22" t="s">
        <v>85</v>
      </c>
      <c r="F34" s="23" t="s">
        <v>74</v>
      </c>
      <c r="G34" s="24">
        <v>157.809</v>
      </c>
      <c r="H34" s="25">
        <v>0</v>
      </c>
      <c r="I34" s="25">
        <f>ROUND(ROUND(H34,2)*ROUND(G34,3),2)</f>
        <v>0</v>
      </c>
      <c r="O34">
        <f>(I34*21)/100</f>
        <v>0</v>
      </c>
      <c r="P34" t="s">
        <v>23</v>
      </c>
    </row>
    <row r="35" spans="1:16" x14ac:dyDescent="0.2">
      <c r="A35" s="26" t="s">
        <v>50</v>
      </c>
      <c r="E35" s="27" t="s">
        <v>86</v>
      </c>
    </row>
    <row r="36" spans="1:16" ht="76.5" x14ac:dyDescent="0.2">
      <c r="A36" s="28" t="s">
        <v>52</v>
      </c>
      <c r="E36" s="29" t="s">
        <v>87</v>
      </c>
    </row>
    <row r="37" spans="1:16" ht="318.75" x14ac:dyDescent="0.2">
      <c r="A37" t="s">
        <v>54</v>
      </c>
      <c r="E37" s="27" t="s">
        <v>88</v>
      </c>
    </row>
    <row r="38" spans="1:16" x14ac:dyDescent="0.2">
      <c r="A38" s="17" t="s">
        <v>45</v>
      </c>
      <c r="B38" s="21" t="s">
        <v>89</v>
      </c>
      <c r="C38" s="21" t="s">
        <v>90</v>
      </c>
      <c r="D38" s="17" t="s">
        <v>47</v>
      </c>
      <c r="E38" s="22" t="s">
        <v>91</v>
      </c>
      <c r="F38" s="23" t="s">
        <v>74</v>
      </c>
      <c r="G38" s="24">
        <v>178.50899999999999</v>
      </c>
      <c r="H38" s="25">
        <v>0</v>
      </c>
      <c r="I38" s="25">
        <f>ROUND(ROUND(H38,2)*ROUND(G38,3),2)</f>
        <v>0</v>
      </c>
      <c r="O38">
        <f>(I38*21)/100</f>
        <v>0</v>
      </c>
      <c r="P38" t="s">
        <v>23</v>
      </c>
    </row>
    <row r="39" spans="1:16" x14ac:dyDescent="0.2">
      <c r="A39" s="26" t="s">
        <v>50</v>
      </c>
      <c r="E39" s="27" t="s">
        <v>92</v>
      </c>
    </row>
    <row r="40" spans="1:16" ht="51" x14ac:dyDescent="0.2">
      <c r="A40" s="28" t="s">
        <v>52</v>
      </c>
      <c r="E40" s="29" t="s">
        <v>93</v>
      </c>
    </row>
    <row r="41" spans="1:16" ht="191.25" x14ac:dyDescent="0.2">
      <c r="A41" t="s">
        <v>54</v>
      </c>
      <c r="E41" s="27" t="s">
        <v>94</v>
      </c>
    </row>
    <row r="42" spans="1:16" x14ac:dyDescent="0.2">
      <c r="A42" s="17" t="s">
        <v>45</v>
      </c>
      <c r="B42" s="21" t="s">
        <v>40</v>
      </c>
      <c r="C42" s="21" t="s">
        <v>95</v>
      </c>
      <c r="D42" s="17" t="s">
        <v>47</v>
      </c>
      <c r="E42" s="22" t="s">
        <v>96</v>
      </c>
      <c r="F42" s="23" t="s">
        <v>74</v>
      </c>
      <c r="G42" s="24">
        <v>30.535</v>
      </c>
      <c r="H42" s="25">
        <v>0</v>
      </c>
      <c r="I42" s="25">
        <f>ROUND(ROUND(H42,2)*ROUND(G42,3),2)</f>
        <v>0</v>
      </c>
      <c r="O42">
        <f>(I42*21)/100</f>
        <v>0</v>
      </c>
      <c r="P42" t="s">
        <v>23</v>
      </c>
    </row>
    <row r="43" spans="1:16" ht="25.5" x14ac:dyDescent="0.2">
      <c r="A43" s="26" t="s">
        <v>50</v>
      </c>
      <c r="E43" s="27" t="s">
        <v>97</v>
      </c>
    </row>
    <row r="44" spans="1:16" ht="51" x14ac:dyDescent="0.2">
      <c r="A44" s="28" t="s">
        <v>52</v>
      </c>
      <c r="E44" s="29" t="s">
        <v>98</v>
      </c>
    </row>
    <row r="45" spans="1:16" ht="229.5" x14ac:dyDescent="0.2">
      <c r="A45" t="s">
        <v>54</v>
      </c>
      <c r="E45" s="27" t="s">
        <v>99</v>
      </c>
    </row>
    <row r="46" spans="1:16" x14ac:dyDescent="0.2">
      <c r="A46" s="17" t="s">
        <v>45</v>
      </c>
      <c r="B46" s="21" t="s">
        <v>42</v>
      </c>
      <c r="C46" s="21" t="s">
        <v>100</v>
      </c>
      <c r="D46" s="17" t="s">
        <v>47</v>
      </c>
      <c r="E46" s="22" t="s">
        <v>101</v>
      </c>
      <c r="F46" s="23" t="s">
        <v>74</v>
      </c>
      <c r="G46" s="24">
        <v>79.45</v>
      </c>
      <c r="H46" s="25">
        <v>0</v>
      </c>
      <c r="I46" s="25">
        <f>ROUND(ROUND(H46,2)*ROUND(G46,3),2)</f>
        <v>0</v>
      </c>
      <c r="O46">
        <f>(I46*21)/100</f>
        <v>0</v>
      </c>
      <c r="P46" t="s">
        <v>23</v>
      </c>
    </row>
    <row r="47" spans="1:16" ht="25.5" x14ac:dyDescent="0.2">
      <c r="A47" s="26" t="s">
        <v>50</v>
      </c>
      <c r="E47" s="27" t="s">
        <v>102</v>
      </c>
    </row>
    <row r="48" spans="1:16" ht="63.75" x14ac:dyDescent="0.2">
      <c r="A48" s="28" t="s">
        <v>52</v>
      </c>
      <c r="E48" s="29" t="s">
        <v>103</v>
      </c>
    </row>
    <row r="49" spans="1:18" ht="229.5" x14ac:dyDescent="0.2">
      <c r="A49" t="s">
        <v>54</v>
      </c>
      <c r="E49" s="27" t="s">
        <v>104</v>
      </c>
    </row>
    <row r="50" spans="1:18" x14ac:dyDescent="0.2">
      <c r="A50" s="17" t="s">
        <v>45</v>
      </c>
      <c r="B50" s="21" t="s">
        <v>105</v>
      </c>
      <c r="C50" s="21" t="s">
        <v>106</v>
      </c>
      <c r="D50" s="17" t="s">
        <v>47</v>
      </c>
      <c r="E50" s="22" t="s">
        <v>107</v>
      </c>
      <c r="F50" s="23" t="s">
        <v>108</v>
      </c>
      <c r="G50" s="24">
        <v>103.5</v>
      </c>
      <c r="H50" s="25">
        <v>0</v>
      </c>
      <c r="I50" s="25">
        <f>ROUND(ROUND(H50,2)*ROUND(G50,3),2)</f>
        <v>0</v>
      </c>
      <c r="O50">
        <f>(I50*21)/100</f>
        <v>0</v>
      </c>
      <c r="P50" t="s">
        <v>23</v>
      </c>
    </row>
    <row r="51" spans="1:18" ht="25.5" x14ac:dyDescent="0.2">
      <c r="A51" s="26" t="s">
        <v>50</v>
      </c>
      <c r="E51" s="27" t="s">
        <v>109</v>
      </c>
    </row>
    <row r="52" spans="1:18" x14ac:dyDescent="0.2">
      <c r="A52" s="28" t="s">
        <v>52</v>
      </c>
      <c r="E52" s="29" t="s">
        <v>110</v>
      </c>
    </row>
    <row r="53" spans="1:18" ht="38.25" x14ac:dyDescent="0.2">
      <c r="A53" t="s">
        <v>54</v>
      </c>
      <c r="E53" s="27" t="s">
        <v>111</v>
      </c>
    </row>
    <row r="54" spans="1:18" x14ac:dyDescent="0.2">
      <c r="A54" s="17" t="s">
        <v>45</v>
      </c>
      <c r="B54" s="21" t="s">
        <v>112</v>
      </c>
      <c r="C54" s="21" t="s">
        <v>113</v>
      </c>
      <c r="D54" s="17" t="s">
        <v>47</v>
      </c>
      <c r="E54" s="22" t="s">
        <v>114</v>
      </c>
      <c r="F54" s="23" t="s">
        <v>108</v>
      </c>
      <c r="G54" s="24">
        <v>207</v>
      </c>
      <c r="H54" s="25">
        <v>0</v>
      </c>
      <c r="I54" s="25">
        <f>ROUND(ROUND(H54,2)*ROUND(G54,3),2)</f>
        <v>0</v>
      </c>
      <c r="O54">
        <f>(I54*21)/100</f>
        <v>0</v>
      </c>
      <c r="P54" t="s">
        <v>23</v>
      </c>
    </row>
    <row r="55" spans="1:18" x14ac:dyDescent="0.2">
      <c r="A55" s="26" t="s">
        <v>50</v>
      </c>
      <c r="E55" s="27" t="s">
        <v>115</v>
      </c>
    </row>
    <row r="56" spans="1:18" x14ac:dyDescent="0.2">
      <c r="A56" s="28" t="s">
        <v>52</v>
      </c>
      <c r="E56" s="29" t="s">
        <v>116</v>
      </c>
    </row>
    <row r="57" spans="1:18" ht="25.5" x14ac:dyDescent="0.2">
      <c r="A57" t="s">
        <v>54</v>
      </c>
      <c r="E57" s="27" t="s">
        <v>117</v>
      </c>
    </row>
    <row r="58" spans="1:18" ht="12.75" customHeight="1" x14ac:dyDescent="0.2">
      <c r="A58" s="5" t="s">
        <v>43</v>
      </c>
      <c r="B58" s="5"/>
      <c r="C58" s="30" t="s">
        <v>23</v>
      </c>
      <c r="D58" s="5"/>
      <c r="E58" s="19" t="s">
        <v>118</v>
      </c>
      <c r="F58" s="5"/>
      <c r="G58" s="5"/>
      <c r="H58" s="5"/>
      <c r="I58" s="31">
        <f>0+Q58</f>
        <v>0</v>
      </c>
      <c r="O58">
        <f>0+R58</f>
        <v>0</v>
      </c>
      <c r="Q58">
        <f>0+I59+I63+I67+I71+I75+I79+I83+I87+I91+I95</f>
        <v>0</v>
      </c>
      <c r="R58">
        <f>0+O59+O63+O67+O71+O75+O79+O83+O87+O91+O95</f>
        <v>0</v>
      </c>
    </row>
    <row r="59" spans="1:18" x14ac:dyDescent="0.2">
      <c r="A59" s="17" t="s">
        <v>45</v>
      </c>
      <c r="B59" s="21" t="s">
        <v>119</v>
      </c>
      <c r="C59" s="21" t="s">
        <v>120</v>
      </c>
      <c r="D59" s="17" t="s">
        <v>47</v>
      </c>
      <c r="E59" s="22" t="s">
        <v>121</v>
      </c>
      <c r="F59" s="23" t="s">
        <v>122</v>
      </c>
      <c r="G59" s="24">
        <v>12.4</v>
      </c>
      <c r="H59" s="25">
        <v>0</v>
      </c>
      <c r="I59" s="25">
        <f>ROUND(ROUND(H59,2)*ROUND(G59,3),2)</f>
        <v>0</v>
      </c>
      <c r="O59">
        <f>(I59*21)/100</f>
        <v>0</v>
      </c>
      <c r="P59" t="s">
        <v>23</v>
      </c>
    </row>
    <row r="60" spans="1:18" ht="25.5" x14ac:dyDescent="0.2">
      <c r="A60" s="26" t="s">
        <v>50</v>
      </c>
      <c r="E60" s="27" t="s">
        <v>123</v>
      </c>
    </row>
    <row r="61" spans="1:18" x14ac:dyDescent="0.2">
      <c r="A61" s="28" t="s">
        <v>52</v>
      </c>
      <c r="E61" s="29" t="s">
        <v>124</v>
      </c>
    </row>
    <row r="62" spans="1:18" ht="165.75" x14ac:dyDescent="0.2">
      <c r="A62" t="s">
        <v>54</v>
      </c>
      <c r="E62" s="27" t="s">
        <v>125</v>
      </c>
    </row>
    <row r="63" spans="1:18" x14ac:dyDescent="0.2">
      <c r="A63" s="17" t="s">
        <v>45</v>
      </c>
      <c r="B63" s="21" t="s">
        <v>126</v>
      </c>
      <c r="C63" s="21" t="s">
        <v>127</v>
      </c>
      <c r="D63" s="17" t="s">
        <v>47</v>
      </c>
      <c r="E63" s="22" t="s">
        <v>128</v>
      </c>
      <c r="F63" s="23" t="s">
        <v>74</v>
      </c>
      <c r="G63" s="24">
        <v>0.10100000000000001</v>
      </c>
      <c r="H63" s="25">
        <v>0</v>
      </c>
      <c r="I63" s="25">
        <f>ROUND(ROUND(H63,2)*ROUND(G63,3),2)</f>
        <v>0</v>
      </c>
      <c r="O63">
        <f>(I63*21)/100</f>
        <v>0</v>
      </c>
      <c r="P63" t="s">
        <v>23</v>
      </c>
    </row>
    <row r="64" spans="1:18" x14ac:dyDescent="0.2">
      <c r="A64" s="26" t="s">
        <v>50</v>
      </c>
      <c r="E64" s="27" t="s">
        <v>129</v>
      </c>
    </row>
    <row r="65" spans="1:16" ht="51" x14ac:dyDescent="0.2">
      <c r="A65" s="28" t="s">
        <v>52</v>
      </c>
      <c r="E65" s="29" t="s">
        <v>130</v>
      </c>
    </row>
    <row r="66" spans="1:16" ht="51" x14ac:dyDescent="0.2">
      <c r="A66" t="s">
        <v>54</v>
      </c>
      <c r="E66" s="27" t="s">
        <v>131</v>
      </c>
    </row>
    <row r="67" spans="1:16" x14ac:dyDescent="0.2">
      <c r="A67" s="17" t="s">
        <v>45</v>
      </c>
      <c r="B67" s="21" t="s">
        <v>132</v>
      </c>
      <c r="C67" s="21" t="s">
        <v>133</v>
      </c>
      <c r="D67" s="17" t="s">
        <v>47</v>
      </c>
      <c r="E67" s="22" t="s">
        <v>134</v>
      </c>
      <c r="F67" s="23" t="s">
        <v>122</v>
      </c>
      <c r="G67" s="24">
        <v>84</v>
      </c>
      <c r="H67" s="25">
        <v>0</v>
      </c>
      <c r="I67" s="25">
        <f>ROUND(ROUND(H67,2)*ROUND(G67,3),2)</f>
        <v>0</v>
      </c>
      <c r="O67">
        <f>(I67*21)/100</f>
        <v>0</v>
      </c>
      <c r="P67" t="s">
        <v>23</v>
      </c>
    </row>
    <row r="68" spans="1:16" ht="25.5" x14ac:dyDescent="0.2">
      <c r="A68" s="26" t="s">
        <v>50</v>
      </c>
      <c r="E68" s="27" t="s">
        <v>135</v>
      </c>
    </row>
    <row r="69" spans="1:16" x14ac:dyDescent="0.2">
      <c r="A69" s="28" t="s">
        <v>52</v>
      </c>
      <c r="E69" s="29" t="s">
        <v>136</v>
      </c>
    </row>
    <row r="70" spans="1:16" ht="51" x14ac:dyDescent="0.2">
      <c r="A70" t="s">
        <v>54</v>
      </c>
      <c r="E70" s="27" t="s">
        <v>137</v>
      </c>
    </row>
    <row r="71" spans="1:16" x14ac:dyDescent="0.2">
      <c r="A71" s="17" t="s">
        <v>45</v>
      </c>
      <c r="B71" s="21" t="s">
        <v>138</v>
      </c>
      <c r="C71" s="21" t="s">
        <v>139</v>
      </c>
      <c r="D71" s="17" t="s">
        <v>47</v>
      </c>
      <c r="E71" s="22" t="s">
        <v>140</v>
      </c>
      <c r="F71" s="23" t="s">
        <v>108</v>
      </c>
      <c r="G71" s="24">
        <v>88</v>
      </c>
      <c r="H71" s="25">
        <v>0</v>
      </c>
      <c r="I71" s="25">
        <f>ROUND(ROUND(H71,2)*ROUND(G71,3),2)</f>
        <v>0</v>
      </c>
      <c r="O71">
        <f>(I71*21)/100</f>
        <v>0</v>
      </c>
      <c r="P71" t="s">
        <v>23</v>
      </c>
    </row>
    <row r="72" spans="1:16" ht="38.25" x14ac:dyDescent="0.2">
      <c r="A72" s="26" t="s">
        <v>50</v>
      </c>
      <c r="E72" s="27" t="s">
        <v>141</v>
      </c>
    </row>
    <row r="73" spans="1:16" x14ac:dyDescent="0.2">
      <c r="A73" s="28" t="s">
        <v>52</v>
      </c>
      <c r="E73" s="29" t="s">
        <v>142</v>
      </c>
    </row>
    <row r="74" spans="1:16" ht="344.25" x14ac:dyDescent="0.2">
      <c r="A74" t="s">
        <v>54</v>
      </c>
      <c r="E74" s="27" t="s">
        <v>143</v>
      </c>
    </row>
    <row r="75" spans="1:16" x14ac:dyDescent="0.2">
      <c r="A75" s="17" t="s">
        <v>45</v>
      </c>
      <c r="B75" s="21" t="s">
        <v>144</v>
      </c>
      <c r="C75" s="21" t="s">
        <v>145</v>
      </c>
      <c r="D75" s="17" t="s">
        <v>47</v>
      </c>
      <c r="E75" s="22" t="s">
        <v>146</v>
      </c>
      <c r="F75" s="23" t="s">
        <v>108</v>
      </c>
      <c r="G75" s="24">
        <v>88</v>
      </c>
      <c r="H75" s="25">
        <v>0</v>
      </c>
      <c r="I75" s="25">
        <f>ROUND(ROUND(H75,2)*ROUND(G75,3),2)</f>
        <v>0</v>
      </c>
      <c r="O75">
        <f>(I75*21)/100</f>
        <v>0</v>
      </c>
      <c r="P75" t="s">
        <v>23</v>
      </c>
    </row>
    <row r="76" spans="1:16" x14ac:dyDescent="0.2">
      <c r="A76" s="26" t="s">
        <v>50</v>
      </c>
      <c r="E76" s="27" t="s">
        <v>147</v>
      </c>
    </row>
    <row r="77" spans="1:16" x14ac:dyDescent="0.2">
      <c r="A77" s="28" t="s">
        <v>52</v>
      </c>
      <c r="E77" s="29" t="s">
        <v>148</v>
      </c>
    </row>
    <row r="78" spans="1:16" x14ac:dyDescent="0.2">
      <c r="A78" t="s">
        <v>54</v>
      </c>
      <c r="E78" s="27" t="s">
        <v>149</v>
      </c>
    </row>
    <row r="79" spans="1:16" ht="25.5" x14ac:dyDescent="0.2">
      <c r="A79" s="17" t="s">
        <v>45</v>
      </c>
      <c r="B79" s="21" t="s">
        <v>150</v>
      </c>
      <c r="C79" s="21" t="s">
        <v>151</v>
      </c>
      <c r="D79" s="17" t="s">
        <v>47</v>
      </c>
      <c r="E79" s="22" t="s">
        <v>152</v>
      </c>
      <c r="F79" s="23" t="s">
        <v>122</v>
      </c>
      <c r="G79" s="24">
        <v>102</v>
      </c>
      <c r="H79" s="25">
        <v>0</v>
      </c>
      <c r="I79" s="25">
        <f>ROUND(ROUND(H79,2)*ROUND(G79,3),2)</f>
        <v>0</v>
      </c>
      <c r="O79">
        <f>(I79*21)/100</f>
        <v>0</v>
      </c>
      <c r="P79" t="s">
        <v>23</v>
      </c>
    </row>
    <row r="80" spans="1:16" x14ac:dyDescent="0.2">
      <c r="A80" s="26" t="s">
        <v>50</v>
      </c>
      <c r="E80" s="27" t="s">
        <v>153</v>
      </c>
    </row>
    <row r="81" spans="1:16" x14ac:dyDescent="0.2">
      <c r="A81" s="28" t="s">
        <v>52</v>
      </c>
      <c r="E81" s="29" t="s">
        <v>154</v>
      </c>
    </row>
    <row r="82" spans="1:16" ht="63.75" x14ac:dyDescent="0.2">
      <c r="A82" t="s">
        <v>54</v>
      </c>
      <c r="E82" s="27" t="s">
        <v>155</v>
      </c>
    </row>
    <row r="83" spans="1:16" x14ac:dyDescent="0.2">
      <c r="A83" s="17" t="s">
        <v>45</v>
      </c>
      <c r="B83" s="21" t="s">
        <v>156</v>
      </c>
      <c r="C83" s="21" t="s">
        <v>157</v>
      </c>
      <c r="D83" s="17" t="s">
        <v>47</v>
      </c>
      <c r="E83" s="22" t="s">
        <v>158</v>
      </c>
      <c r="F83" s="23" t="s">
        <v>74</v>
      </c>
      <c r="G83" s="24">
        <v>15.622999999999999</v>
      </c>
      <c r="H83" s="25">
        <v>0</v>
      </c>
      <c r="I83" s="25">
        <f>ROUND(ROUND(H83,2)*ROUND(G83,3),2)</f>
        <v>0</v>
      </c>
      <c r="O83">
        <f>(I83*21)/100</f>
        <v>0</v>
      </c>
      <c r="P83" t="s">
        <v>23</v>
      </c>
    </row>
    <row r="84" spans="1:16" ht="25.5" x14ac:dyDescent="0.2">
      <c r="A84" s="26" t="s">
        <v>50</v>
      </c>
      <c r="E84" s="27" t="s">
        <v>159</v>
      </c>
    </row>
    <row r="85" spans="1:16" x14ac:dyDescent="0.2">
      <c r="A85" s="28" t="s">
        <v>52</v>
      </c>
      <c r="E85" s="29" t="s">
        <v>160</v>
      </c>
    </row>
    <row r="86" spans="1:16" ht="369.75" x14ac:dyDescent="0.2">
      <c r="A86" t="s">
        <v>54</v>
      </c>
      <c r="E86" s="27" t="s">
        <v>161</v>
      </c>
    </row>
    <row r="87" spans="1:16" x14ac:dyDescent="0.2">
      <c r="A87" s="17" t="s">
        <v>45</v>
      </c>
      <c r="B87" s="21" t="s">
        <v>162</v>
      </c>
      <c r="C87" s="21" t="s">
        <v>163</v>
      </c>
      <c r="D87" s="17" t="s">
        <v>47</v>
      </c>
      <c r="E87" s="22" t="s">
        <v>164</v>
      </c>
      <c r="F87" s="23" t="s">
        <v>49</v>
      </c>
      <c r="G87" s="24">
        <v>2.5</v>
      </c>
      <c r="H87" s="25">
        <v>0</v>
      </c>
      <c r="I87" s="25">
        <f>ROUND(ROUND(H87,2)*ROUND(G87,3),2)</f>
        <v>0</v>
      </c>
      <c r="O87">
        <f>(I87*21)/100</f>
        <v>0</v>
      </c>
      <c r="P87" t="s">
        <v>23</v>
      </c>
    </row>
    <row r="88" spans="1:16" x14ac:dyDescent="0.2">
      <c r="A88" s="26" t="s">
        <v>50</v>
      </c>
      <c r="E88" s="27" t="s">
        <v>165</v>
      </c>
    </row>
    <row r="89" spans="1:16" x14ac:dyDescent="0.2">
      <c r="A89" s="28" t="s">
        <v>52</v>
      </c>
      <c r="E89" s="29" t="s">
        <v>166</v>
      </c>
    </row>
    <row r="90" spans="1:16" ht="267.75" x14ac:dyDescent="0.2">
      <c r="A90" t="s">
        <v>54</v>
      </c>
      <c r="E90" s="27" t="s">
        <v>167</v>
      </c>
    </row>
    <row r="91" spans="1:16" x14ac:dyDescent="0.2">
      <c r="A91" s="17" t="s">
        <v>45</v>
      </c>
      <c r="B91" s="21" t="s">
        <v>168</v>
      </c>
      <c r="C91" s="21" t="s">
        <v>169</v>
      </c>
      <c r="D91" s="17" t="s">
        <v>47</v>
      </c>
      <c r="E91" s="22" t="s">
        <v>170</v>
      </c>
      <c r="F91" s="23" t="s">
        <v>108</v>
      </c>
      <c r="G91" s="24">
        <v>54.6</v>
      </c>
      <c r="H91" s="25">
        <v>0</v>
      </c>
      <c r="I91" s="25">
        <f>ROUND(ROUND(H91,2)*ROUND(G91,3),2)</f>
        <v>0</v>
      </c>
      <c r="O91">
        <f>(I91*21)/100</f>
        <v>0</v>
      </c>
      <c r="P91" t="s">
        <v>23</v>
      </c>
    </row>
    <row r="92" spans="1:16" x14ac:dyDescent="0.2">
      <c r="A92" s="26" t="s">
        <v>50</v>
      </c>
      <c r="E92" s="27" t="s">
        <v>171</v>
      </c>
    </row>
    <row r="93" spans="1:16" x14ac:dyDescent="0.2">
      <c r="A93" s="28" t="s">
        <v>52</v>
      </c>
      <c r="E93" s="29" t="s">
        <v>172</v>
      </c>
    </row>
    <row r="94" spans="1:16" ht="102" x14ac:dyDescent="0.2">
      <c r="A94" t="s">
        <v>54</v>
      </c>
      <c r="E94" s="27" t="s">
        <v>173</v>
      </c>
    </row>
    <row r="95" spans="1:16" x14ac:dyDescent="0.2">
      <c r="A95" s="17" t="s">
        <v>45</v>
      </c>
      <c r="B95" s="21" t="s">
        <v>174</v>
      </c>
      <c r="C95" s="21" t="s">
        <v>175</v>
      </c>
      <c r="D95" s="17" t="s">
        <v>47</v>
      </c>
      <c r="E95" s="22" t="s">
        <v>176</v>
      </c>
      <c r="F95" s="23" t="s">
        <v>108</v>
      </c>
      <c r="G95" s="24">
        <v>27.3</v>
      </c>
      <c r="H95" s="25">
        <v>0</v>
      </c>
      <c r="I95" s="25">
        <f>ROUND(ROUND(H95,2)*ROUND(G95,3),2)</f>
        <v>0</v>
      </c>
      <c r="O95">
        <f>(I95*21)/100</f>
        <v>0</v>
      </c>
      <c r="P95" t="s">
        <v>23</v>
      </c>
    </row>
    <row r="96" spans="1:16" x14ac:dyDescent="0.2">
      <c r="A96" s="26" t="s">
        <v>50</v>
      </c>
      <c r="E96" s="27" t="s">
        <v>177</v>
      </c>
    </row>
    <row r="97" spans="1:18" x14ac:dyDescent="0.2">
      <c r="A97" s="28" t="s">
        <v>52</v>
      </c>
      <c r="E97" s="29" t="s">
        <v>178</v>
      </c>
    </row>
    <row r="98" spans="1:18" ht="102" x14ac:dyDescent="0.2">
      <c r="A98" t="s">
        <v>54</v>
      </c>
      <c r="E98" s="27" t="s">
        <v>179</v>
      </c>
    </row>
    <row r="99" spans="1:18" ht="12.75" customHeight="1" x14ac:dyDescent="0.2">
      <c r="A99" s="5" t="s">
        <v>43</v>
      </c>
      <c r="B99" s="5"/>
      <c r="C99" s="30" t="s">
        <v>22</v>
      </c>
      <c r="D99" s="5"/>
      <c r="E99" s="19" t="s">
        <v>180</v>
      </c>
      <c r="F99" s="5"/>
      <c r="G99" s="5"/>
      <c r="H99" s="5"/>
      <c r="I99" s="31">
        <f>0+Q99</f>
        <v>0</v>
      </c>
      <c r="O99">
        <f>0+R99</f>
        <v>0</v>
      </c>
      <c r="Q99">
        <f>0+I100+I104+I108+I112+I116+I120+I124</f>
        <v>0</v>
      </c>
      <c r="R99">
        <f>0+O100+O104+O108+O112+O116+O120+O124</f>
        <v>0</v>
      </c>
    </row>
    <row r="100" spans="1:18" x14ac:dyDescent="0.2">
      <c r="A100" s="17" t="s">
        <v>45</v>
      </c>
      <c r="B100" s="21" t="s">
        <v>181</v>
      </c>
      <c r="C100" s="21" t="s">
        <v>182</v>
      </c>
      <c r="D100" s="17" t="s">
        <v>47</v>
      </c>
      <c r="E100" s="22" t="s">
        <v>183</v>
      </c>
      <c r="F100" s="23" t="s">
        <v>184</v>
      </c>
      <c r="G100" s="24">
        <v>245</v>
      </c>
      <c r="H100" s="25">
        <v>0</v>
      </c>
      <c r="I100" s="25">
        <f>ROUND(ROUND(H100,2)*ROUND(G100,3),2)</f>
        <v>0</v>
      </c>
      <c r="O100">
        <f>(I100*21)/100</f>
        <v>0</v>
      </c>
      <c r="P100" t="s">
        <v>23</v>
      </c>
    </row>
    <row r="101" spans="1:18" x14ac:dyDescent="0.2">
      <c r="A101" s="26" t="s">
        <v>50</v>
      </c>
      <c r="E101" s="27" t="s">
        <v>185</v>
      </c>
    </row>
    <row r="102" spans="1:18" ht="51" x14ac:dyDescent="0.2">
      <c r="A102" s="28" t="s">
        <v>52</v>
      </c>
      <c r="E102" s="29" t="s">
        <v>186</v>
      </c>
    </row>
    <row r="103" spans="1:18" ht="25.5" x14ac:dyDescent="0.2">
      <c r="A103" t="s">
        <v>54</v>
      </c>
      <c r="E103" s="27" t="s">
        <v>187</v>
      </c>
    </row>
    <row r="104" spans="1:18" x14ac:dyDescent="0.2">
      <c r="A104" s="17" t="s">
        <v>45</v>
      </c>
      <c r="B104" s="21" t="s">
        <v>188</v>
      </c>
      <c r="C104" s="21" t="s">
        <v>189</v>
      </c>
      <c r="D104" s="17" t="s">
        <v>47</v>
      </c>
      <c r="E104" s="22" t="s">
        <v>190</v>
      </c>
      <c r="F104" s="23" t="s">
        <v>74</v>
      </c>
      <c r="G104" s="24">
        <v>4.7080000000000002</v>
      </c>
      <c r="H104" s="25">
        <v>0</v>
      </c>
      <c r="I104" s="25">
        <f>ROUND(ROUND(H104,2)*ROUND(G104,3),2)</f>
        <v>0</v>
      </c>
      <c r="O104">
        <f>(I104*21)/100</f>
        <v>0</v>
      </c>
      <c r="P104" t="s">
        <v>23</v>
      </c>
    </row>
    <row r="105" spans="1:18" ht="25.5" x14ac:dyDescent="0.2">
      <c r="A105" s="26" t="s">
        <v>50</v>
      </c>
      <c r="E105" s="27" t="s">
        <v>191</v>
      </c>
    </row>
    <row r="106" spans="1:18" ht="51" x14ac:dyDescent="0.2">
      <c r="A106" s="28" t="s">
        <v>52</v>
      </c>
      <c r="E106" s="29" t="s">
        <v>192</v>
      </c>
    </row>
    <row r="107" spans="1:18" ht="382.5" x14ac:dyDescent="0.2">
      <c r="A107" t="s">
        <v>54</v>
      </c>
      <c r="E107" s="27" t="s">
        <v>193</v>
      </c>
    </row>
    <row r="108" spans="1:18" x14ac:dyDescent="0.2">
      <c r="A108" s="17" t="s">
        <v>45</v>
      </c>
      <c r="B108" s="21" t="s">
        <v>194</v>
      </c>
      <c r="C108" s="21" t="s">
        <v>195</v>
      </c>
      <c r="D108" s="17" t="s">
        <v>47</v>
      </c>
      <c r="E108" s="22" t="s">
        <v>196</v>
      </c>
      <c r="F108" s="23" t="s">
        <v>49</v>
      </c>
      <c r="G108" s="24">
        <v>0.56499999999999995</v>
      </c>
      <c r="H108" s="25">
        <v>0</v>
      </c>
      <c r="I108" s="25">
        <f>ROUND(ROUND(H108,2)*ROUND(G108,3),2)</f>
        <v>0</v>
      </c>
      <c r="O108">
        <f>(I108*21)/100</f>
        <v>0</v>
      </c>
      <c r="P108" t="s">
        <v>23</v>
      </c>
    </row>
    <row r="109" spans="1:18" x14ac:dyDescent="0.2">
      <c r="A109" s="26" t="s">
        <v>50</v>
      </c>
      <c r="E109" s="27" t="s">
        <v>197</v>
      </c>
    </row>
    <row r="110" spans="1:18" x14ac:dyDescent="0.2">
      <c r="A110" s="28" t="s">
        <v>52</v>
      </c>
      <c r="E110" s="29" t="s">
        <v>198</v>
      </c>
    </row>
    <row r="111" spans="1:18" ht="242.25" x14ac:dyDescent="0.2">
      <c r="A111" t="s">
        <v>54</v>
      </c>
      <c r="E111" s="27" t="s">
        <v>199</v>
      </c>
    </row>
    <row r="112" spans="1:18" x14ac:dyDescent="0.2">
      <c r="A112" s="17" t="s">
        <v>45</v>
      </c>
      <c r="B112" s="21" t="s">
        <v>200</v>
      </c>
      <c r="C112" s="21" t="s">
        <v>201</v>
      </c>
      <c r="D112" s="17" t="s">
        <v>47</v>
      </c>
      <c r="E112" s="22" t="s">
        <v>202</v>
      </c>
      <c r="F112" s="23" t="s">
        <v>74</v>
      </c>
      <c r="G112" s="24">
        <v>28.405000000000001</v>
      </c>
      <c r="H112" s="25">
        <v>0</v>
      </c>
      <c r="I112" s="25">
        <f>ROUND(ROUND(H112,2)*ROUND(G112,3),2)</f>
        <v>0</v>
      </c>
      <c r="O112">
        <f>(I112*21)/100</f>
        <v>0</v>
      </c>
      <c r="P112" t="s">
        <v>23</v>
      </c>
    </row>
    <row r="113" spans="1:18" ht="25.5" x14ac:dyDescent="0.2">
      <c r="A113" s="26" t="s">
        <v>50</v>
      </c>
      <c r="E113" s="27" t="s">
        <v>203</v>
      </c>
    </row>
    <row r="114" spans="1:18" ht="102" x14ac:dyDescent="0.2">
      <c r="A114" s="28" t="s">
        <v>52</v>
      </c>
      <c r="E114" s="29" t="s">
        <v>204</v>
      </c>
    </row>
    <row r="115" spans="1:18" ht="369.75" x14ac:dyDescent="0.2">
      <c r="A115" t="s">
        <v>54</v>
      </c>
      <c r="E115" s="27" t="s">
        <v>205</v>
      </c>
    </row>
    <row r="116" spans="1:18" x14ac:dyDescent="0.2">
      <c r="A116" s="17" t="s">
        <v>45</v>
      </c>
      <c r="B116" s="21" t="s">
        <v>206</v>
      </c>
      <c r="C116" s="21" t="s">
        <v>207</v>
      </c>
      <c r="D116" s="17" t="s">
        <v>47</v>
      </c>
      <c r="E116" s="22" t="s">
        <v>208</v>
      </c>
      <c r="F116" s="23" t="s">
        <v>49</v>
      </c>
      <c r="G116" s="24">
        <v>4.5449999999999999</v>
      </c>
      <c r="H116" s="25">
        <v>0</v>
      </c>
      <c r="I116" s="25">
        <f>ROUND(ROUND(H116,2)*ROUND(G116,3),2)</f>
        <v>0</v>
      </c>
      <c r="O116">
        <f>(I116*21)/100</f>
        <v>0</v>
      </c>
      <c r="P116" t="s">
        <v>23</v>
      </c>
    </row>
    <row r="117" spans="1:18" x14ac:dyDescent="0.2">
      <c r="A117" s="26" t="s">
        <v>50</v>
      </c>
      <c r="E117" s="27" t="s">
        <v>209</v>
      </c>
    </row>
    <row r="118" spans="1:18" x14ac:dyDescent="0.2">
      <c r="A118" s="28" t="s">
        <v>52</v>
      </c>
      <c r="E118" s="29" t="s">
        <v>210</v>
      </c>
    </row>
    <row r="119" spans="1:18" ht="267.75" x14ac:dyDescent="0.2">
      <c r="A119" t="s">
        <v>54</v>
      </c>
      <c r="E119" s="27" t="s">
        <v>167</v>
      </c>
    </row>
    <row r="120" spans="1:18" x14ac:dyDescent="0.2">
      <c r="A120" s="17" t="s">
        <v>45</v>
      </c>
      <c r="B120" s="21" t="s">
        <v>211</v>
      </c>
      <c r="C120" s="21" t="s">
        <v>212</v>
      </c>
      <c r="D120" s="17" t="s">
        <v>47</v>
      </c>
      <c r="E120" s="22" t="s">
        <v>213</v>
      </c>
      <c r="F120" s="23" t="s">
        <v>74</v>
      </c>
      <c r="G120" s="24">
        <v>20.216000000000001</v>
      </c>
      <c r="H120" s="25">
        <v>0</v>
      </c>
      <c r="I120" s="25">
        <f>ROUND(ROUND(H120,2)*ROUND(G120,3),2)</f>
        <v>0</v>
      </c>
      <c r="O120">
        <f>(I120*21)/100</f>
        <v>0</v>
      </c>
      <c r="P120" t="s">
        <v>23</v>
      </c>
    </row>
    <row r="121" spans="1:18" ht="25.5" x14ac:dyDescent="0.2">
      <c r="A121" s="26" t="s">
        <v>50</v>
      </c>
      <c r="E121" s="27" t="s">
        <v>214</v>
      </c>
    </row>
    <row r="122" spans="1:18" ht="63.75" x14ac:dyDescent="0.2">
      <c r="A122" s="28" t="s">
        <v>52</v>
      </c>
      <c r="E122" s="29" t="s">
        <v>215</v>
      </c>
    </row>
    <row r="123" spans="1:18" ht="369.75" x14ac:dyDescent="0.2">
      <c r="A123" t="s">
        <v>54</v>
      </c>
      <c r="E123" s="27" t="s">
        <v>205</v>
      </c>
    </row>
    <row r="124" spans="1:18" x14ac:dyDescent="0.2">
      <c r="A124" s="17" t="s">
        <v>45</v>
      </c>
      <c r="B124" s="21" t="s">
        <v>216</v>
      </c>
      <c r="C124" s="21" t="s">
        <v>217</v>
      </c>
      <c r="D124" s="17" t="s">
        <v>47</v>
      </c>
      <c r="E124" s="22" t="s">
        <v>218</v>
      </c>
      <c r="F124" s="23" t="s">
        <v>49</v>
      </c>
      <c r="G124" s="24">
        <v>3.6389999999999998</v>
      </c>
      <c r="H124" s="25">
        <v>0</v>
      </c>
      <c r="I124" s="25">
        <f>ROUND(ROUND(H124,2)*ROUND(G124,3),2)</f>
        <v>0</v>
      </c>
      <c r="O124">
        <f>(I124*21)/100</f>
        <v>0</v>
      </c>
      <c r="P124" t="s">
        <v>23</v>
      </c>
    </row>
    <row r="125" spans="1:18" x14ac:dyDescent="0.2">
      <c r="A125" s="26" t="s">
        <v>50</v>
      </c>
      <c r="E125" s="27" t="s">
        <v>219</v>
      </c>
    </row>
    <row r="126" spans="1:18" x14ac:dyDescent="0.2">
      <c r="A126" s="28" t="s">
        <v>52</v>
      </c>
      <c r="E126" s="29" t="s">
        <v>220</v>
      </c>
    </row>
    <row r="127" spans="1:18" ht="267.75" x14ac:dyDescent="0.2">
      <c r="A127" t="s">
        <v>54</v>
      </c>
      <c r="E127" s="27" t="s">
        <v>167</v>
      </c>
    </row>
    <row r="128" spans="1:18" ht="12.75" customHeight="1" x14ac:dyDescent="0.2">
      <c r="A128" s="5" t="s">
        <v>43</v>
      </c>
      <c r="B128" s="5"/>
      <c r="C128" s="30" t="s">
        <v>33</v>
      </c>
      <c r="D128" s="5"/>
      <c r="E128" s="19" t="s">
        <v>221</v>
      </c>
      <c r="F128" s="5"/>
      <c r="G128" s="5"/>
      <c r="H128" s="5"/>
      <c r="I128" s="31">
        <f>0+Q128</f>
        <v>0</v>
      </c>
      <c r="O128">
        <f>0+R128</f>
        <v>0</v>
      </c>
      <c r="Q128">
        <f>0+I129+I133+I137</f>
        <v>0</v>
      </c>
      <c r="R128">
        <f>0+O129+O133+O137</f>
        <v>0</v>
      </c>
    </row>
    <row r="129" spans="1:18" x14ac:dyDescent="0.2">
      <c r="A129" s="17" t="s">
        <v>45</v>
      </c>
      <c r="B129" s="21" t="s">
        <v>222</v>
      </c>
      <c r="C129" s="21" t="s">
        <v>223</v>
      </c>
      <c r="D129" s="17" t="s">
        <v>47</v>
      </c>
      <c r="E129" s="22" t="s">
        <v>224</v>
      </c>
      <c r="F129" s="23" t="s">
        <v>74</v>
      </c>
      <c r="G129" s="24">
        <v>6.81</v>
      </c>
      <c r="H129" s="25">
        <v>0</v>
      </c>
      <c r="I129" s="25">
        <f>ROUND(ROUND(H129,2)*ROUND(G129,3),2)</f>
        <v>0</v>
      </c>
      <c r="O129">
        <f>(I129*21)/100</f>
        <v>0</v>
      </c>
      <c r="P129" t="s">
        <v>23</v>
      </c>
    </row>
    <row r="130" spans="1:18" x14ac:dyDescent="0.2">
      <c r="A130" s="26" t="s">
        <v>50</v>
      </c>
      <c r="E130" s="27" t="s">
        <v>225</v>
      </c>
    </row>
    <row r="131" spans="1:18" ht="51" x14ac:dyDescent="0.2">
      <c r="A131" s="28" t="s">
        <v>52</v>
      </c>
      <c r="E131" s="29" t="s">
        <v>226</v>
      </c>
    </row>
    <row r="132" spans="1:18" ht="369.75" x14ac:dyDescent="0.2">
      <c r="A132" t="s">
        <v>54</v>
      </c>
      <c r="E132" s="27" t="s">
        <v>205</v>
      </c>
    </row>
    <row r="133" spans="1:18" x14ac:dyDescent="0.2">
      <c r="A133" s="17" t="s">
        <v>45</v>
      </c>
      <c r="B133" s="21" t="s">
        <v>227</v>
      </c>
      <c r="C133" s="21" t="s">
        <v>228</v>
      </c>
      <c r="D133" s="17" t="s">
        <v>47</v>
      </c>
      <c r="E133" s="22" t="s">
        <v>229</v>
      </c>
      <c r="F133" s="23" t="s">
        <v>74</v>
      </c>
      <c r="G133" s="24">
        <v>10.08</v>
      </c>
      <c r="H133" s="25">
        <v>0</v>
      </c>
      <c r="I133" s="25">
        <f>ROUND(ROUND(H133,2)*ROUND(G133,3),2)</f>
        <v>0</v>
      </c>
      <c r="O133">
        <f>(I133*21)/100</f>
        <v>0</v>
      </c>
      <c r="P133" t="s">
        <v>23</v>
      </c>
    </row>
    <row r="134" spans="1:18" x14ac:dyDescent="0.2">
      <c r="A134" s="26" t="s">
        <v>50</v>
      </c>
      <c r="E134" s="27" t="s">
        <v>230</v>
      </c>
    </row>
    <row r="135" spans="1:18" x14ac:dyDescent="0.2">
      <c r="A135" s="28" t="s">
        <v>52</v>
      </c>
      <c r="E135" s="29" t="s">
        <v>231</v>
      </c>
    </row>
    <row r="136" spans="1:18" ht="369.75" x14ac:dyDescent="0.2">
      <c r="A136" t="s">
        <v>54</v>
      </c>
      <c r="E136" s="27" t="s">
        <v>205</v>
      </c>
    </row>
    <row r="137" spans="1:18" x14ac:dyDescent="0.2">
      <c r="A137" s="17" t="s">
        <v>45</v>
      </c>
      <c r="B137" s="21" t="s">
        <v>232</v>
      </c>
      <c r="C137" s="21" t="s">
        <v>233</v>
      </c>
      <c r="D137" s="17" t="s">
        <v>47</v>
      </c>
      <c r="E137" s="22" t="s">
        <v>234</v>
      </c>
      <c r="F137" s="23" t="s">
        <v>74</v>
      </c>
      <c r="G137" s="24">
        <v>7.056</v>
      </c>
      <c r="H137" s="25">
        <v>0</v>
      </c>
      <c r="I137" s="25">
        <f>ROUND(ROUND(H137,2)*ROUND(G137,3),2)</f>
        <v>0</v>
      </c>
      <c r="O137">
        <f>(I137*21)/100</f>
        <v>0</v>
      </c>
      <c r="P137" t="s">
        <v>23</v>
      </c>
    </row>
    <row r="138" spans="1:18" ht="25.5" x14ac:dyDescent="0.2">
      <c r="A138" s="26" t="s">
        <v>50</v>
      </c>
      <c r="E138" s="27" t="s">
        <v>235</v>
      </c>
    </row>
    <row r="139" spans="1:18" x14ac:dyDescent="0.2">
      <c r="A139" s="28" t="s">
        <v>52</v>
      </c>
      <c r="E139" s="29" t="s">
        <v>236</v>
      </c>
    </row>
    <row r="140" spans="1:18" ht="102" x14ac:dyDescent="0.2">
      <c r="A140" t="s">
        <v>54</v>
      </c>
      <c r="E140" s="27" t="s">
        <v>237</v>
      </c>
    </row>
    <row r="141" spans="1:18" ht="12.75" customHeight="1" x14ac:dyDescent="0.2">
      <c r="A141" s="5" t="s">
        <v>43</v>
      </c>
      <c r="B141" s="5"/>
      <c r="C141" s="30" t="s">
        <v>35</v>
      </c>
      <c r="D141" s="5"/>
      <c r="E141" s="19" t="s">
        <v>238</v>
      </c>
      <c r="F141" s="5"/>
      <c r="G141" s="5"/>
      <c r="H141" s="5"/>
      <c r="I141" s="31">
        <f>0+Q141</f>
        <v>0</v>
      </c>
      <c r="O141">
        <f>0+R141</f>
        <v>0</v>
      </c>
      <c r="Q141">
        <f>0+I142+I146+I150+I154+I158</f>
        <v>0</v>
      </c>
      <c r="R141">
        <f>0+O142+O146+O150+O154+O158</f>
        <v>0</v>
      </c>
    </row>
    <row r="142" spans="1:18" x14ac:dyDescent="0.2">
      <c r="A142" s="17" t="s">
        <v>45</v>
      </c>
      <c r="B142" s="21" t="s">
        <v>239</v>
      </c>
      <c r="C142" s="21" t="s">
        <v>240</v>
      </c>
      <c r="D142" s="17" t="s">
        <v>47</v>
      </c>
      <c r="E142" s="22" t="s">
        <v>241</v>
      </c>
      <c r="F142" s="23" t="s">
        <v>108</v>
      </c>
      <c r="G142" s="24">
        <v>41.177999999999997</v>
      </c>
      <c r="H142" s="25">
        <v>0</v>
      </c>
      <c r="I142" s="25">
        <f>ROUND(ROUND(H142,2)*ROUND(G142,3),2)</f>
        <v>0</v>
      </c>
      <c r="O142">
        <f>(I142*21)/100</f>
        <v>0</v>
      </c>
      <c r="P142" t="s">
        <v>23</v>
      </c>
    </row>
    <row r="143" spans="1:18" x14ac:dyDescent="0.2">
      <c r="A143" s="26" t="s">
        <v>50</v>
      </c>
      <c r="E143" s="27" t="s">
        <v>242</v>
      </c>
    </row>
    <row r="144" spans="1:18" x14ac:dyDescent="0.2">
      <c r="A144" s="28" t="s">
        <v>52</v>
      </c>
      <c r="E144" s="29" t="s">
        <v>243</v>
      </c>
    </row>
    <row r="145" spans="1:16" ht="51" x14ac:dyDescent="0.2">
      <c r="A145" t="s">
        <v>54</v>
      </c>
      <c r="E145" s="27" t="s">
        <v>244</v>
      </c>
    </row>
    <row r="146" spans="1:16" x14ac:dyDescent="0.2">
      <c r="A146" s="17" t="s">
        <v>45</v>
      </c>
      <c r="B146" s="21" t="s">
        <v>245</v>
      </c>
      <c r="C146" s="21" t="s">
        <v>246</v>
      </c>
      <c r="D146" s="17" t="s">
        <v>47</v>
      </c>
      <c r="E146" s="22" t="s">
        <v>247</v>
      </c>
      <c r="F146" s="23" t="s">
        <v>74</v>
      </c>
      <c r="G146" s="24">
        <v>1.853</v>
      </c>
      <c r="H146" s="25">
        <v>0</v>
      </c>
      <c r="I146" s="25">
        <f>ROUND(ROUND(H146,2)*ROUND(G146,3),2)</f>
        <v>0</v>
      </c>
      <c r="O146">
        <f>(I146*21)/100</f>
        <v>0</v>
      </c>
      <c r="P146" t="s">
        <v>23</v>
      </c>
    </row>
    <row r="147" spans="1:16" x14ac:dyDescent="0.2">
      <c r="A147" s="26" t="s">
        <v>50</v>
      </c>
      <c r="E147" s="27" t="s">
        <v>248</v>
      </c>
    </row>
    <row r="148" spans="1:16" x14ac:dyDescent="0.2">
      <c r="A148" s="28" t="s">
        <v>52</v>
      </c>
      <c r="E148" s="29" t="s">
        <v>249</v>
      </c>
    </row>
    <row r="149" spans="1:16" ht="140.25" x14ac:dyDescent="0.2">
      <c r="A149" t="s">
        <v>54</v>
      </c>
      <c r="E149" s="27" t="s">
        <v>250</v>
      </c>
    </row>
    <row r="150" spans="1:16" x14ac:dyDescent="0.2">
      <c r="A150" s="17" t="s">
        <v>45</v>
      </c>
      <c r="B150" s="21" t="s">
        <v>251</v>
      </c>
      <c r="C150" s="21" t="s">
        <v>252</v>
      </c>
      <c r="D150" s="17" t="s">
        <v>47</v>
      </c>
      <c r="E150" s="22" t="s">
        <v>253</v>
      </c>
      <c r="F150" s="23" t="s">
        <v>108</v>
      </c>
      <c r="G150" s="24">
        <v>41.177999999999997</v>
      </c>
      <c r="H150" s="25">
        <v>0</v>
      </c>
      <c r="I150" s="25">
        <f>ROUND(ROUND(H150,2)*ROUND(G150,3),2)</f>
        <v>0</v>
      </c>
      <c r="O150">
        <f>(I150*21)/100</f>
        <v>0</v>
      </c>
      <c r="P150" t="s">
        <v>23</v>
      </c>
    </row>
    <row r="151" spans="1:16" x14ac:dyDescent="0.2">
      <c r="A151" s="26" t="s">
        <v>50</v>
      </c>
      <c r="E151" s="27" t="s">
        <v>254</v>
      </c>
    </row>
    <row r="152" spans="1:16" x14ac:dyDescent="0.2">
      <c r="A152" s="28" t="s">
        <v>52</v>
      </c>
      <c r="E152" s="29" t="s">
        <v>255</v>
      </c>
    </row>
    <row r="153" spans="1:16" ht="140.25" x14ac:dyDescent="0.2">
      <c r="A153" t="s">
        <v>54</v>
      </c>
      <c r="E153" s="27" t="s">
        <v>250</v>
      </c>
    </row>
    <row r="154" spans="1:16" x14ac:dyDescent="0.2">
      <c r="A154" s="17" t="s">
        <v>45</v>
      </c>
      <c r="B154" s="21" t="s">
        <v>256</v>
      </c>
      <c r="C154" s="21" t="s">
        <v>257</v>
      </c>
      <c r="D154" s="17" t="s">
        <v>47</v>
      </c>
      <c r="E154" s="22" t="s">
        <v>258</v>
      </c>
      <c r="F154" s="23" t="s">
        <v>122</v>
      </c>
      <c r="G154" s="24">
        <v>43.966999999999999</v>
      </c>
      <c r="H154" s="25">
        <v>0</v>
      </c>
      <c r="I154" s="25">
        <f>ROUND(ROUND(H154,2)*ROUND(G154,3),2)</f>
        <v>0</v>
      </c>
      <c r="O154">
        <f>(I154*21)/100</f>
        <v>0</v>
      </c>
      <c r="P154" t="s">
        <v>23</v>
      </c>
    </row>
    <row r="155" spans="1:16" ht="25.5" x14ac:dyDescent="0.2">
      <c r="A155" s="26" t="s">
        <v>50</v>
      </c>
      <c r="E155" s="27" t="s">
        <v>259</v>
      </c>
    </row>
    <row r="156" spans="1:16" ht="63.75" x14ac:dyDescent="0.2">
      <c r="A156" s="28" t="s">
        <v>52</v>
      </c>
      <c r="E156" s="29" t="s">
        <v>260</v>
      </c>
    </row>
    <row r="157" spans="1:16" ht="38.25" x14ac:dyDescent="0.2">
      <c r="A157" t="s">
        <v>54</v>
      </c>
      <c r="E157" s="27" t="s">
        <v>261</v>
      </c>
    </row>
    <row r="158" spans="1:16" x14ac:dyDescent="0.2">
      <c r="A158" s="17" t="s">
        <v>45</v>
      </c>
      <c r="B158" s="21" t="s">
        <v>262</v>
      </c>
      <c r="C158" s="21" t="s">
        <v>263</v>
      </c>
      <c r="D158" s="17" t="s">
        <v>47</v>
      </c>
      <c r="E158" s="22" t="s">
        <v>264</v>
      </c>
      <c r="F158" s="23" t="s">
        <v>122</v>
      </c>
      <c r="G158" s="24">
        <v>36.216999999999999</v>
      </c>
      <c r="H158" s="25">
        <v>0</v>
      </c>
      <c r="I158" s="25">
        <f>ROUND(ROUND(H158,2)*ROUND(G158,3),2)</f>
        <v>0</v>
      </c>
      <c r="O158">
        <f>(I158*21)/100</f>
        <v>0</v>
      </c>
      <c r="P158" t="s">
        <v>23</v>
      </c>
    </row>
    <row r="159" spans="1:16" x14ac:dyDescent="0.2">
      <c r="A159" s="26" t="s">
        <v>50</v>
      </c>
      <c r="E159" s="27" t="s">
        <v>265</v>
      </c>
    </row>
    <row r="160" spans="1:16" ht="51" x14ac:dyDescent="0.2">
      <c r="A160" s="28" t="s">
        <v>52</v>
      </c>
      <c r="E160" s="29" t="s">
        <v>266</v>
      </c>
    </row>
    <row r="161" spans="1:18" ht="38.25" x14ac:dyDescent="0.2">
      <c r="A161" t="s">
        <v>54</v>
      </c>
      <c r="E161" s="27" t="s">
        <v>261</v>
      </c>
    </row>
    <row r="162" spans="1:18" ht="12.75" customHeight="1" x14ac:dyDescent="0.2">
      <c r="A162" s="5" t="s">
        <v>43</v>
      </c>
      <c r="B162" s="5"/>
      <c r="C162" s="30" t="s">
        <v>83</v>
      </c>
      <c r="D162" s="5"/>
      <c r="E162" s="19" t="s">
        <v>267</v>
      </c>
      <c r="F162" s="5"/>
      <c r="G162" s="5"/>
      <c r="H162" s="5"/>
      <c r="I162" s="31">
        <f>0+Q162</f>
        <v>0</v>
      </c>
      <c r="O162">
        <f>0+R162</f>
        <v>0</v>
      </c>
      <c r="Q162">
        <f>0+I163+I167+I171+I175+I179+I183</f>
        <v>0</v>
      </c>
      <c r="R162">
        <f>0+O163+O167+O171+O175+O179+O183</f>
        <v>0</v>
      </c>
    </row>
    <row r="163" spans="1:18" ht="25.5" x14ac:dyDescent="0.2">
      <c r="A163" s="17" t="s">
        <v>45</v>
      </c>
      <c r="B163" s="21" t="s">
        <v>268</v>
      </c>
      <c r="C163" s="21" t="s">
        <v>269</v>
      </c>
      <c r="D163" s="17" t="s">
        <v>47</v>
      </c>
      <c r="E163" s="22" t="s">
        <v>270</v>
      </c>
      <c r="F163" s="23" t="s">
        <v>108</v>
      </c>
      <c r="G163" s="24">
        <v>58.817</v>
      </c>
      <c r="H163" s="25">
        <v>0</v>
      </c>
      <c r="I163" s="25">
        <f>ROUND(ROUND(H163,2)*ROUND(G163,3),2)</f>
        <v>0</v>
      </c>
      <c r="O163">
        <f>(I163*21)/100</f>
        <v>0</v>
      </c>
      <c r="P163" t="s">
        <v>23</v>
      </c>
    </row>
    <row r="164" spans="1:18" ht="25.5" x14ac:dyDescent="0.2">
      <c r="A164" s="26" t="s">
        <v>50</v>
      </c>
      <c r="E164" s="27" t="s">
        <v>271</v>
      </c>
    </row>
    <row r="165" spans="1:18" ht="127.5" x14ac:dyDescent="0.2">
      <c r="A165" s="28" t="s">
        <v>52</v>
      </c>
      <c r="E165" s="29" t="s">
        <v>272</v>
      </c>
    </row>
    <row r="166" spans="1:18" ht="191.25" x14ac:dyDescent="0.2">
      <c r="A166" t="s">
        <v>54</v>
      </c>
      <c r="E166" s="27" t="s">
        <v>273</v>
      </c>
    </row>
    <row r="167" spans="1:18" ht="25.5" x14ac:dyDescent="0.2">
      <c r="A167" s="17" t="s">
        <v>45</v>
      </c>
      <c r="B167" s="21" t="s">
        <v>274</v>
      </c>
      <c r="C167" s="21" t="s">
        <v>275</v>
      </c>
      <c r="D167" s="17" t="s">
        <v>47</v>
      </c>
      <c r="E167" s="22" t="s">
        <v>276</v>
      </c>
      <c r="F167" s="23" t="s">
        <v>108</v>
      </c>
      <c r="G167" s="24">
        <v>49.412999999999997</v>
      </c>
      <c r="H167" s="25">
        <v>0</v>
      </c>
      <c r="I167" s="25">
        <f>ROUND(ROUND(H167,2)*ROUND(G167,3),2)</f>
        <v>0</v>
      </c>
      <c r="O167">
        <f>(I167*21)/100</f>
        <v>0</v>
      </c>
      <c r="P167" t="s">
        <v>23</v>
      </c>
    </row>
    <row r="168" spans="1:18" ht="25.5" x14ac:dyDescent="0.2">
      <c r="A168" s="26" t="s">
        <v>50</v>
      </c>
      <c r="E168" s="27" t="s">
        <v>277</v>
      </c>
    </row>
    <row r="169" spans="1:18" x14ac:dyDescent="0.2">
      <c r="A169" s="28" t="s">
        <v>52</v>
      </c>
      <c r="E169" s="29" t="s">
        <v>278</v>
      </c>
    </row>
    <row r="170" spans="1:18" ht="216.75" x14ac:dyDescent="0.2">
      <c r="A170" t="s">
        <v>54</v>
      </c>
      <c r="E170" s="27" t="s">
        <v>279</v>
      </c>
    </row>
    <row r="171" spans="1:18" x14ac:dyDescent="0.2">
      <c r="A171" s="17" t="s">
        <v>45</v>
      </c>
      <c r="B171" s="21" t="s">
        <v>280</v>
      </c>
      <c r="C171" s="21" t="s">
        <v>281</v>
      </c>
      <c r="D171" s="17" t="s">
        <v>47</v>
      </c>
      <c r="E171" s="22" t="s">
        <v>282</v>
      </c>
      <c r="F171" s="23" t="s">
        <v>108</v>
      </c>
      <c r="G171" s="24">
        <v>12.236000000000001</v>
      </c>
      <c r="H171" s="25">
        <v>0</v>
      </c>
      <c r="I171" s="25">
        <f>ROUND(ROUND(H171,2)*ROUND(G171,3),2)</f>
        <v>0</v>
      </c>
      <c r="O171">
        <f>(I171*21)/100</f>
        <v>0</v>
      </c>
      <c r="P171" t="s">
        <v>23</v>
      </c>
    </row>
    <row r="172" spans="1:18" ht="25.5" x14ac:dyDescent="0.2">
      <c r="A172" s="26" t="s">
        <v>50</v>
      </c>
      <c r="E172" s="27" t="s">
        <v>283</v>
      </c>
    </row>
    <row r="173" spans="1:18" x14ac:dyDescent="0.2">
      <c r="A173" s="28" t="s">
        <v>52</v>
      </c>
      <c r="E173" s="29" t="s">
        <v>284</v>
      </c>
    </row>
    <row r="174" spans="1:18" ht="38.25" x14ac:dyDescent="0.2">
      <c r="A174" t="s">
        <v>54</v>
      </c>
      <c r="E174" s="27" t="s">
        <v>285</v>
      </c>
    </row>
    <row r="175" spans="1:18" x14ac:dyDescent="0.2">
      <c r="A175" s="17" t="s">
        <v>45</v>
      </c>
      <c r="B175" s="21" t="s">
        <v>286</v>
      </c>
      <c r="C175" s="21" t="s">
        <v>287</v>
      </c>
      <c r="D175" s="17" t="s">
        <v>47</v>
      </c>
      <c r="E175" s="22" t="s">
        <v>288</v>
      </c>
      <c r="F175" s="23" t="s">
        <v>108</v>
      </c>
      <c r="G175" s="24">
        <v>178.84399999999999</v>
      </c>
      <c r="H175" s="25">
        <v>0</v>
      </c>
      <c r="I175" s="25">
        <f>ROUND(ROUND(H175,2)*ROUND(G175,3),2)</f>
        <v>0</v>
      </c>
      <c r="O175">
        <f>(I175*21)/100</f>
        <v>0</v>
      </c>
      <c r="P175" t="s">
        <v>23</v>
      </c>
    </row>
    <row r="176" spans="1:18" ht="25.5" x14ac:dyDescent="0.2">
      <c r="A176" s="26" t="s">
        <v>50</v>
      </c>
      <c r="E176" s="27" t="s">
        <v>289</v>
      </c>
    </row>
    <row r="177" spans="1:18" ht="229.5" x14ac:dyDescent="0.2">
      <c r="A177" s="28" t="s">
        <v>52</v>
      </c>
      <c r="E177" s="29" t="s">
        <v>290</v>
      </c>
    </row>
    <row r="178" spans="1:18" ht="38.25" x14ac:dyDescent="0.2">
      <c r="A178" t="s">
        <v>54</v>
      </c>
      <c r="E178" s="27" t="s">
        <v>285</v>
      </c>
    </row>
    <row r="179" spans="1:18" x14ac:dyDescent="0.2">
      <c r="A179" s="17" t="s">
        <v>45</v>
      </c>
      <c r="B179" s="21" t="s">
        <v>291</v>
      </c>
      <c r="C179" s="21" t="s">
        <v>292</v>
      </c>
      <c r="D179" s="17" t="s">
        <v>47</v>
      </c>
      <c r="E179" s="22" t="s">
        <v>293</v>
      </c>
      <c r="F179" s="23" t="s">
        <v>108</v>
      </c>
      <c r="G179" s="24">
        <v>10.706</v>
      </c>
      <c r="H179" s="25">
        <v>0</v>
      </c>
      <c r="I179" s="25">
        <f>ROUND(ROUND(H179,2)*ROUND(G179,3),2)</f>
        <v>0</v>
      </c>
      <c r="O179">
        <f>(I179*21)/100</f>
        <v>0</v>
      </c>
      <c r="P179" t="s">
        <v>23</v>
      </c>
    </row>
    <row r="180" spans="1:18" x14ac:dyDescent="0.2">
      <c r="A180" s="26" t="s">
        <v>50</v>
      </c>
      <c r="E180" s="27" t="s">
        <v>294</v>
      </c>
    </row>
    <row r="181" spans="1:18" x14ac:dyDescent="0.2">
      <c r="A181" s="28" t="s">
        <v>52</v>
      </c>
      <c r="E181" s="29" t="s">
        <v>295</v>
      </c>
    </row>
    <row r="182" spans="1:18" ht="51" x14ac:dyDescent="0.2">
      <c r="A182" t="s">
        <v>54</v>
      </c>
      <c r="E182" s="27" t="s">
        <v>296</v>
      </c>
    </row>
    <row r="183" spans="1:18" x14ac:dyDescent="0.2">
      <c r="A183" s="17" t="s">
        <v>45</v>
      </c>
      <c r="B183" s="21" t="s">
        <v>297</v>
      </c>
      <c r="C183" s="21" t="s">
        <v>298</v>
      </c>
      <c r="D183" s="17" t="s">
        <v>47</v>
      </c>
      <c r="E183" s="22" t="s">
        <v>299</v>
      </c>
      <c r="F183" s="23" t="s">
        <v>108</v>
      </c>
      <c r="G183" s="24">
        <v>20.643000000000001</v>
      </c>
      <c r="H183" s="25">
        <v>0</v>
      </c>
      <c r="I183" s="25">
        <f>ROUND(ROUND(H183,2)*ROUND(G183,3),2)</f>
        <v>0</v>
      </c>
      <c r="O183">
        <f>(I183*21)/100</f>
        <v>0</v>
      </c>
      <c r="P183" t="s">
        <v>23</v>
      </c>
    </row>
    <row r="184" spans="1:18" x14ac:dyDescent="0.2">
      <c r="A184" s="26" t="s">
        <v>50</v>
      </c>
      <c r="E184" s="27" t="s">
        <v>300</v>
      </c>
    </row>
    <row r="185" spans="1:18" ht="51" x14ac:dyDescent="0.2">
      <c r="A185" s="28" t="s">
        <v>52</v>
      </c>
      <c r="E185" s="29" t="s">
        <v>301</v>
      </c>
    </row>
    <row r="186" spans="1:18" ht="51" x14ac:dyDescent="0.2">
      <c r="A186" t="s">
        <v>54</v>
      </c>
      <c r="E186" s="27" t="s">
        <v>296</v>
      </c>
    </row>
    <row r="187" spans="1:18" ht="12.75" customHeight="1" x14ac:dyDescent="0.2">
      <c r="A187" s="5" t="s">
        <v>43</v>
      </c>
      <c r="B187" s="5"/>
      <c r="C187" s="30" t="s">
        <v>40</v>
      </c>
      <c r="D187" s="5"/>
      <c r="E187" s="19" t="s">
        <v>302</v>
      </c>
      <c r="F187" s="5"/>
      <c r="G187" s="5"/>
      <c r="H187" s="5"/>
      <c r="I187" s="31">
        <f>0+Q187</f>
        <v>0</v>
      </c>
      <c r="O187">
        <f>0+R187</f>
        <v>0</v>
      </c>
      <c r="Q187">
        <f>0+I188+I192+I196+I200+I204+I208+I212</f>
        <v>0</v>
      </c>
      <c r="R187">
        <f>0+O188+O192+O196+O200+O204+O208+O212</f>
        <v>0</v>
      </c>
    </row>
    <row r="188" spans="1:18" x14ac:dyDescent="0.2">
      <c r="A188" s="17" t="s">
        <v>45</v>
      </c>
      <c r="B188" s="21" t="s">
        <v>303</v>
      </c>
      <c r="C188" s="21" t="s">
        <v>304</v>
      </c>
      <c r="D188" s="17" t="s">
        <v>47</v>
      </c>
      <c r="E188" s="22" t="s">
        <v>305</v>
      </c>
      <c r="F188" s="23" t="s">
        <v>122</v>
      </c>
      <c r="G188" s="24">
        <v>36.216999999999999</v>
      </c>
      <c r="H188" s="25">
        <v>0</v>
      </c>
      <c r="I188" s="25">
        <f>ROUND(ROUND(H188,2)*ROUND(G188,3),2)</f>
        <v>0</v>
      </c>
      <c r="O188">
        <f>(I188*21)/100</f>
        <v>0</v>
      </c>
      <c r="P188" t="s">
        <v>23</v>
      </c>
    </row>
    <row r="189" spans="1:18" ht="25.5" x14ac:dyDescent="0.2">
      <c r="A189" s="26" t="s">
        <v>50</v>
      </c>
      <c r="E189" s="27" t="s">
        <v>306</v>
      </c>
    </row>
    <row r="190" spans="1:18" ht="51" x14ac:dyDescent="0.2">
      <c r="A190" s="28" t="s">
        <v>52</v>
      </c>
      <c r="E190" s="29" t="s">
        <v>307</v>
      </c>
    </row>
    <row r="191" spans="1:18" ht="63.75" x14ac:dyDescent="0.2">
      <c r="A191" t="s">
        <v>54</v>
      </c>
      <c r="E191" s="27" t="s">
        <v>308</v>
      </c>
    </row>
    <row r="192" spans="1:18" x14ac:dyDescent="0.2">
      <c r="A192" s="17" t="s">
        <v>45</v>
      </c>
      <c r="B192" s="21" t="s">
        <v>309</v>
      </c>
      <c r="C192" s="21" t="s">
        <v>310</v>
      </c>
      <c r="D192" s="17" t="s">
        <v>47</v>
      </c>
      <c r="E192" s="22" t="s">
        <v>311</v>
      </c>
      <c r="F192" s="23" t="s">
        <v>63</v>
      </c>
      <c r="G192" s="24">
        <v>10</v>
      </c>
      <c r="H192" s="25">
        <v>0</v>
      </c>
      <c r="I192" s="25">
        <f>ROUND(ROUND(H192,2)*ROUND(G192,3),2)</f>
        <v>0</v>
      </c>
      <c r="O192">
        <f>(I192*21)/100</f>
        <v>0</v>
      </c>
      <c r="P192" t="s">
        <v>23</v>
      </c>
    </row>
    <row r="193" spans="1:16" x14ac:dyDescent="0.2">
      <c r="A193" s="26" t="s">
        <v>50</v>
      </c>
      <c r="E193" s="27" t="s">
        <v>312</v>
      </c>
    </row>
    <row r="194" spans="1:16" ht="51" x14ac:dyDescent="0.2">
      <c r="A194" s="28" t="s">
        <v>52</v>
      </c>
      <c r="E194" s="29" t="s">
        <v>313</v>
      </c>
    </row>
    <row r="195" spans="1:16" ht="38.25" x14ac:dyDescent="0.2">
      <c r="A195" t="s">
        <v>54</v>
      </c>
      <c r="E195" s="27" t="s">
        <v>314</v>
      </c>
    </row>
    <row r="196" spans="1:16" x14ac:dyDescent="0.2">
      <c r="A196" s="17" t="s">
        <v>45</v>
      </c>
      <c r="B196" s="21" t="s">
        <v>315</v>
      </c>
      <c r="C196" s="21" t="s">
        <v>316</v>
      </c>
      <c r="D196" s="17" t="s">
        <v>47</v>
      </c>
      <c r="E196" s="22" t="s">
        <v>317</v>
      </c>
      <c r="F196" s="23" t="s">
        <v>63</v>
      </c>
      <c r="G196" s="24">
        <v>1</v>
      </c>
      <c r="H196" s="25">
        <v>0</v>
      </c>
      <c r="I196" s="25">
        <f>ROUND(ROUND(H196,2)*ROUND(G196,3),2)</f>
        <v>0</v>
      </c>
      <c r="O196">
        <f>(I196*21)/100</f>
        <v>0</v>
      </c>
      <c r="P196" t="s">
        <v>23</v>
      </c>
    </row>
    <row r="197" spans="1:16" ht="25.5" x14ac:dyDescent="0.2">
      <c r="A197" s="26" t="s">
        <v>50</v>
      </c>
      <c r="E197" s="27" t="s">
        <v>318</v>
      </c>
    </row>
    <row r="198" spans="1:16" x14ac:dyDescent="0.2">
      <c r="A198" s="28" t="s">
        <v>52</v>
      </c>
      <c r="E198" s="29" t="s">
        <v>47</v>
      </c>
    </row>
    <row r="199" spans="1:16" ht="25.5" x14ac:dyDescent="0.2">
      <c r="A199" t="s">
        <v>54</v>
      </c>
      <c r="E199" s="27" t="s">
        <v>319</v>
      </c>
    </row>
    <row r="200" spans="1:16" x14ac:dyDescent="0.2">
      <c r="A200" s="17" t="s">
        <v>45</v>
      </c>
      <c r="B200" s="21" t="s">
        <v>320</v>
      </c>
      <c r="C200" s="21" t="s">
        <v>321</v>
      </c>
      <c r="D200" s="17" t="s">
        <v>47</v>
      </c>
      <c r="E200" s="22" t="s">
        <v>322</v>
      </c>
      <c r="F200" s="23" t="s">
        <v>122</v>
      </c>
      <c r="G200" s="24">
        <v>9.6</v>
      </c>
      <c r="H200" s="25">
        <v>0</v>
      </c>
      <c r="I200" s="25">
        <f>ROUND(ROUND(H200,2)*ROUND(G200,3),2)</f>
        <v>0</v>
      </c>
      <c r="O200">
        <f>(I200*21)/100</f>
        <v>0</v>
      </c>
      <c r="P200" t="s">
        <v>23</v>
      </c>
    </row>
    <row r="201" spans="1:16" x14ac:dyDescent="0.2">
      <c r="A201" s="26" t="s">
        <v>50</v>
      </c>
      <c r="E201" s="27" t="s">
        <v>323</v>
      </c>
    </row>
    <row r="202" spans="1:16" x14ac:dyDescent="0.2">
      <c r="A202" s="28" t="s">
        <v>52</v>
      </c>
      <c r="E202" s="29" t="s">
        <v>324</v>
      </c>
    </row>
    <row r="203" spans="1:16" ht="51" x14ac:dyDescent="0.2">
      <c r="A203" t="s">
        <v>54</v>
      </c>
      <c r="E203" s="27" t="s">
        <v>325</v>
      </c>
    </row>
    <row r="204" spans="1:16" x14ac:dyDescent="0.2">
      <c r="A204" s="17" t="s">
        <v>45</v>
      </c>
      <c r="B204" s="21" t="s">
        <v>326</v>
      </c>
      <c r="C204" s="21" t="s">
        <v>327</v>
      </c>
      <c r="D204" s="17" t="s">
        <v>47</v>
      </c>
      <c r="E204" s="22" t="s">
        <v>328</v>
      </c>
      <c r="F204" s="23" t="s">
        <v>122</v>
      </c>
      <c r="G204" s="24">
        <v>7.75</v>
      </c>
      <c r="H204" s="25"/>
      <c r="I204" s="25">
        <f>ROUND(ROUND(H204,2)*ROUND(G204,3),2)</f>
        <v>0</v>
      </c>
      <c r="O204">
        <f>(I204*21)/100</f>
        <v>0</v>
      </c>
      <c r="P204" t="s">
        <v>23</v>
      </c>
    </row>
    <row r="205" spans="1:16" x14ac:dyDescent="0.2">
      <c r="A205" s="26" t="s">
        <v>50</v>
      </c>
      <c r="E205" s="27" t="s">
        <v>329</v>
      </c>
    </row>
    <row r="206" spans="1:16" x14ac:dyDescent="0.2">
      <c r="A206" s="28" t="s">
        <v>52</v>
      </c>
      <c r="E206" s="29" t="s">
        <v>330</v>
      </c>
    </row>
    <row r="207" spans="1:16" ht="25.5" x14ac:dyDescent="0.2">
      <c r="A207" t="s">
        <v>54</v>
      </c>
      <c r="E207" s="27" t="s">
        <v>331</v>
      </c>
    </row>
    <row r="208" spans="1:16" x14ac:dyDescent="0.2">
      <c r="A208" s="17" t="s">
        <v>45</v>
      </c>
      <c r="B208" s="21" t="s">
        <v>332</v>
      </c>
      <c r="C208" s="21" t="s">
        <v>333</v>
      </c>
      <c r="D208" s="17" t="s">
        <v>47</v>
      </c>
      <c r="E208" s="22" t="s">
        <v>334</v>
      </c>
      <c r="F208" s="23" t="s">
        <v>63</v>
      </c>
      <c r="G208" s="24">
        <v>2</v>
      </c>
      <c r="H208" s="25">
        <v>0</v>
      </c>
      <c r="I208" s="25">
        <f>ROUND(ROUND(H208,2)*ROUND(G208,3),2)</f>
        <v>0</v>
      </c>
      <c r="O208">
        <f>(I208*21)/100</f>
        <v>0</v>
      </c>
      <c r="P208" t="s">
        <v>23</v>
      </c>
    </row>
    <row r="209" spans="1:16" x14ac:dyDescent="0.2">
      <c r="A209" s="26" t="s">
        <v>50</v>
      </c>
      <c r="E209" s="27" t="s">
        <v>335</v>
      </c>
    </row>
    <row r="210" spans="1:16" x14ac:dyDescent="0.2">
      <c r="A210" s="28" t="s">
        <v>52</v>
      </c>
      <c r="E210" s="29" t="s">
        <v>47</v>
      </c>
    </row>
    <row r="211" spans="1:16" ht="267.75" x14ac:dyDescent="0.2">
      <c r="A211" t="s">
        <v>54</v>
      </c>
      <c r="E211" s="27" t="s">
        <v>336</v>
      </c>
    </row>
    <row r="212" spans="1:16" x14ac:dyDescent="0.2">
      <c r="A212" s="17" t="s">
        <v>45</v>
      </c>
      <c r="B212" s="21" t="s">
        <v>337</v>
      </c>
      <c r="C212" s="21" t="s">
        <v>338</v>
      </c>
      <c r="D212" s="17" t="s">
        <v>47</v>
      </c>
      <c r="E212" s="22" t="s">
        <v>339</v>
      </c>
      <c r="F212" s="23" t="s">
        <v>340</v>
      </c>
      <c r="G212" s="24">
        <v>79.36</v>
      </c>
      <c r="H212" s="25">
        <v>0</v>
      </c>
      <c r="I212" s="25">
        <f>ROUND(ROUND(H212,2)*ROUND(G212,3),2)</f>
        <v>0</v>
      </c>
      <c r="O212">
        <f>(I212*21)/100</f>
        <v>0</v>
      </c>
      <c r="P212" t="s">
        <v>23</v>
      </c>
    </row>
    <row r="213" spans="1:16" ht="25.5" x14ac:dyDescent="0.2">
      <c r="A213" s="26" t="s">
        <v>50</v>
      </c>
      <c r="E213" s="27" t="s">
        <v>341</v>
      </c>
    </row>
    <row r="214" spans="1:16" x14ac:dyDescent="0.2">
      <c r="A214" s="28" t="s">
        <v>52</v>
      </c>
      <c r="E214" s="29" t="s">
        <v>342</v>
      </c>
    </row>
    <row r="215" spans="1:16" ht="25.5" x14ac:dyDescent="0.2">
      <c r="A215" t="s">
        <v>54</v>
      </c>
      <c r="E215" s="27" t="s">
        <v>343</v>
      </c>
    </row>
  </sheetData>
  <sheetProtection algorithmName="SHA-512" hashValue="RgOZDdHUzosDl3BryrONT7dL6NkUVyq+2hTL1U/cGnEvenlEo9CZMW51jIXYeoYitzN1+35RWdsQkSHJSc9VZA==" saltValue="VpljTnxJbiiZGy5NV+cjHA==" spinCount="100000" sheet="1" objects="1" scenarios="1"/>
  <protectedRanges>
    <protectedRange sqref="H9:H215" name="Oblast1"/>
  </protectedRanges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3B565256B3291498FE769935B2A0ACD" ma:contentTypeVersion="16" ma:contentTypeDescription="Vytvoří nový dokument" ma:contentTypeScope="" ma:versionID="9a51418ae44fc2105281102268421546">
  <xsd:schema xmlns:xsd="http://www.w3.org/2001/XMLSchema" xmlns:xs="http://www.w3.org/2001/XMLSchema" xmlns:p="http://schemas.microsoft.com/office/2006/metadata/properties" xmlns:ns2="c47f37fd-c369-40f2-90d4-e7e46af88bde" xmlns:ns3="3b2a0ea5-291b-4392-ad5f-4a764dc663ac" targetNamespace="http://schemas.microsoft.com/office/2006/metadata/properties" ma:root="true" ma:fieldsID="33173e5a6000c403f57acdec8fbab0e4" ns2:_="" ns3:_="">
    <xsd:import namespace="c47f37fd-c369-40f2-90d4-e7e46af88bde"/>
    <xsd:import namespace="3b2a0ea5-291b-4392-ad5f-4a764dc663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f37fd-c369-40f2-90d4-e7e46af88b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925f360d-f27b-4b2a-a9ba-3d4ff1be46f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2a0ea5-291b-4392-ad5f-4a764dc663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7c62b7a-ec4c-4b8a-98ce-e8d8a2363021}" ma:internalName="TaxCatchAll" ma:showField="CatchAllData" ma:web="3b2a0ea5-291b-4392-ad5f-4a764dc663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C52E99B-DBCD-4528-96D1-313E5368EE03}"/>
</file>

<file path=customXml/itemProps2.xml><?xml version="1.0" encoding="utf-8"?>
<ds:datastoreItem xmlns:ds="http://schemas.openxmlformats.org/officeDocument/2006/customXml" ds:itemID="{31F013F5-A363-4D83-B404-F8B33F1D175F}"/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SO 02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Petr</cp:lastModifiedBy>
  <dcterms:modified xsi:type="dcterms:W3CDTF">2022-08-30T13:28:55Z</dcterms:modified>
  <cp:category/>
  <cp:contentStatus/>
</cp:coreProperties>
</file>